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630" yWindow="225" windowWidth="12855" windowHeight="9765" firstSheet="5" activeTab="6"/>
  </bookViews>
  <sheets>
    <sheet name="StubbleHt" sheetId="2" r:id="rId1"/>
    <sheet name="KeySpecies" sheetId="3" r:id="rId2"/>
    <sheet name="HeightWeight" sheetId="4" r:id="rId3"/>
    <sheet name="LandscapeAppear" sheetId="5" r:id="rId4"/>
    <sheet name="Study Location Documentation" sheetId="6" r:id="rId5"/>
    <sheet name="LineIntercept" sheetId="7" r:id="rId6"/>
    <sheet name="ColeBrowse" sheetId="8" r:id="rId7"/>
  </sheets>
  <calcPr calcId="125725"/>
</workbook>
</file>

<file path=xl/calcChain.xml><?xml version="1.0" encoding="utf-8"?>
<calcChain xmlns="http://schemas.openxmlformats.org/spreadsheetml/2006/main">
  <c r="F39" i="2"/>
  <c r="F38"/>
  <c r="F37"/>
  <c r="F36"/>
  <c r="F35"/>
  <c r="F34"/>
  <c r="F33"/>
  <c r="F32"/>
  <c r="F31"/>
  <c r="F30"/>
  <c r="F29"/>
  <c r="F28"/>
  <c r="F27"/>
  <c r="F26"/>
  <c r="F25"/>
  <c r="F24"/>
  <c r="F41" s="1"/>
  <c r="C41"/>
  <c r="D39"/>
  <c r="D38"/>
  <c r="D37"/>
  <c r="D36"/>
  <c r="D24"/>
  <c r="D25"/>
  <c r="D26"/>
  <c r="D27"/>
  <c r="D28"/>
  <c r="D29"/>
  <c r="D30"/>
  <c r="D31"/>
  <c r="D32"/>
  <c r="D33"/>
  <c r="D34"/>
  <c r="D35"/>
  <c r="E41"/>
  <c r="P30" i="8"/>
  <c r="B70"/>
  <c r="D70"/>
  <c r="E83"/>
  <c r="P68"/>
  <c r="O68"/>
  <c r="P67"/>
  <c r="O67"/>
  <c r="O66"/>
  <c r="P66"/>
  <c r="P65"/>
  <c r="O65"/>
  <c r="P64"/>
  <c r="O64"/>
  <c r="P63"/>
  <c r="O63"/>
  <c r="P62"/>
  <c r="O62"/>
  <c r="P61"/>
  <c r="O61"/>
  <c r="P60"/>
  <c r="O60"/>
  <c r="P59"/>
  <c r="O59"/>
  <c r="P58"/>
  <c r="O58"/>
  <c r="P57"/>
  <c r="O57"/>
  <c r="P56"/>
  <c r="O56"/>
  <c r="P55"/>
  <c r="O55"/>
  <c r="P54"/>
  <c r="O54"/>
  <c r="P53"/>
  <c r="O53"/>
  <c r="P52"/>
  <c r="O52"/>
  <c r="P51"/>
  <c r="O51"/>
  <c r="P50"/>
  <c r="O50"/>
  <c r="P49"/>
  <c r="O49"/>
  <c r="O48"/>
  <c r="P48"/>
  <c r="P47"/>
  <c r="O47"/>
  <c r="O46"/>
  <c r="P46"/>
  <c r="P45"/>
  <c r="O45"/>
  <c r="O44"/>
  <c r="P44"/>
  <c r="P43"/>
  <c r="O43"/>
  <c r="O42"/>
  <c r="P41"/>
  <c r="O41"/>
  <c r="P40"/>
  <c r="O40"/>
  <c r="P39"/>
  <c r="O39"/>
  <c r="P38"/>
  <c r="O38"/>
  <c r="P37"/>
  <c r="O37"/>
  <c r="P36"/>
  <c r="O36"/>
  <c r="O35"/>
  <c r="P35"/>
  <c r="P34"/>
  <c r="O34"/>
  <c r="O33"/>
  <c r="P33"/>
  <c r="P32"/>
  <c r="O32"/>
  <c r="O31"/>
  <c r="P31"/>
  <c r="O30"/>
  <c r="O29"/>
  <c r="P42"/>
  <c r="P29"/>
  <c r="P28"/>
  <c r="P27"/>
  <c r="P26"/>
  <c r="P25"/>
  <c r="P24"/>
  <c r="P23"/>
  <c r="P22"/>
  <c r="P21"/>
  <c r="P20"/>
  <c r="P19"/>
  <c r="P69" s="1"/>
  <c r="O28"/>
  <c r="O27"/>
  <c r="O26"/>
  <c r="O25"/>
  <c r="O24"/>
  <c r="O23"/>
  <c r="O22"/>
  <c r="O21"/>
  <c r="O20"/>
  <c r="O19"/>
  <c r="O70" s="1"/>
  <c r="N69"/>
  <c r="M69"/>
  <c r="L69"/>
  <c r="K69"/>
  <c r="J69"/>
  <c r="I69"/>
  <c r="H69"/>
  <c r="G69"/>
  <c r="F69"/>
  <c r="E69"/>
  <c r="D69"/>
  <c r="E82" s="1"/>
  <c r="E84" s="1"/>
  <c r="E78"/>
  <c r="D78"/>
  <c r="C78"/>
  <c r="B78"/>
  <c r="F79"/>
  <c r="B69"/>
  <c r="J74"/>
  <c r="I73"/>
  <c r="H73"/>
  <c r="G73"/>
  <c r="F73"/>
  <c r="E73"/>
  <c r="D73"/>
  <c r="C73"/>
  <c r="B73"/>
  <c r="I92" i="4"/>
  <c r="F92"/>
  <c r="C92"/>
  <c r="F65" i="7"/>
  <c r="F67" s="1"/>
  <c r="F162"/>
  <c r="F163" s="1"/>
  <c r="F66" l="1"/>
  <c r="F164"/>
  <c r="D41" i="2"/>
  <c r="E42" s="1"/>
  <c r="O83" i="8"/>
  <c r="F78"/>
  <c r="E79" s="1"/>
  <c r="P70"/>
  <c r="O82" s="1"/>
  <c r="J73"/>
  <c r="O84" l="1"/>
  <c r="O85" s="1"/>
  <c r="H74"/>
  <c r="F74"/>
  <c r="D74"/>
  <c r="B74"/>
  <c r="D79"/>
  <c r="I74"/>
  <c r="E74"/>
  <c r="C79"/>
  <c r="B79"/>
  <c r="G74"/>
  <c r="C74"/>
  <c r="E162" i="7"/>
  <c r="D162"/>
  <c r="C162"/>
  <c r="B162"/>
  <c r="B163" s="1"/>
  <c r="A162"/>
  <c r="F113"/>
  <c r="E113"/>
  <c r="D113"/>
  <c r="C113"/>
  <c r="C114" s="1"/>
  <c r="B113"/>
  <c r="B114" s="1"/>
  <c r="A113"/>
  <c r="E65"/>
  <c r="E66" s="1"/>
  <c r="D65"/>
  <c r="D66" s="1"/>
  <c r="C65"/>
  <c r="C66" s="1"/>
  <c r="B65"/>
  <c r="A65"/>
  <c r="A66" s="1"/>
  <c r="D114" l="1"/>
  <c r="D115"/>
  <c r="G113"/>
  <c r="A114"/>
  <c r="E115"/>
  <c r="E114"/>
  <c r="A163"/>
  <c r="G162"/>
  <c r="C164"/>
  <c r="C163"/>
  <c r="E164"/>
  <c r="E163"/>
  <c r="F114"/>
  <c r="F115"/>
  <c r="D163"/>
  <c r="D164"/>
  <c r="B66"/>
  <c r="G66" s="1"/>
  <c r="G65"/>
  <c r="I91" i="4"/>
  <c r="F91"/>
  <c r="C91"/>
  <c r="C25" i="5"/>
  <c r="D24"/>
  <c r="D19"/>
  <c r="D20"/>
  <c r="D21"/>
  <c r="D22"/>
  <c r="D23"/>
  <c r="D18"/>
  <c r="C90" i="4"/>
  <c r="I85"/>
  <c r="I86"/>
  <c r="I87"/>
  <c r="I88"/>
  <c r="F88"/>
  <c r="F87"/>
  <c r="F86"/>
  <c r="F85"/>
  <c r="F89" s="1"/>
  <c r="C86"/>
  <c r="C88"/>
  <c r="C87"/>
  <c r="C85"/>
  <c r="C89" s="1"/>
  <c r="B54" i="3"/>
  <c r="D50"/>
  <c r="C50"/>
  <c r="C61" s="1"/>
  <c r="B50"/>
  <c r="B61" s="1"/>
  <c r="D49"/>
  <c r="D60" s="1"/>
  <c r="C49"/>
  <c r="B49"/>
  <c r="B60" s="1"/>
  <c r="D48"/>
  <c r="C48"/>
  <c r="C59" s="1"/>
  <c r="B48"/>
  <c r="B59" s="1"/>
  <c r="D47"/>
  <c r="D58" s="1"/>
  <c r="C47"/>
  <c r="B47"/>
  <c r="B58" s="1"/>
  <c r="D46"/>
  <c r="D57" s="1"/>
  <c r="C46"/>
  <c r="C57" s="1"/>
  <c r="B46"/>
  <c r="B57" s="1"/>
  <c r="D45"/>
  <c r="D56" s="1"/>
  <c r="C45"/>
  <c r="B45"/>
  <c r="B56" s="1"/>
  <c r="D44"/>
  <c r="C44"/>
  <c r="C51" s="1"/>
  <c r="B44"/>
  <c r="D61"/>
  <c r="C60"/>
  <c r="D59"/>
  <c r="C58"/>
  <c r="C56"/>
  <c r="D55"/>
  <c r="D54"/>
  <c r="C54"/>
  <c r="D66"/>
  <c r="C66"/>
  <c r="B66"/>
  <c r="G114" i="7" l="1"/>
  <c r="G166"/>
  <c r="G163"/>
  <c r="G167" s="1"/>
  <c r="D25" i="5"/>
  <c r="D27" s="1"/>
  <c r="I90" i="4"/>
  <c r="F90"/>
  <c r="I89"/>
  <c r="D62" i="3"/>
  <c r="C55"/>
  <c r="C62" s="1"/>
  <c r="C67" s="1"/>
  <c r="B51"/>
  <c r="D51"/>
  <c r="B55"/>
  <c r="B62" s="1"/>
  <c r="B67" l="1"/>
  <c r="D67"/>
  <c r="C67" i="7"/>
  <c r="B67"/>
  <c r="A115"/>
  <c r="A164"/>
  <c r="G164" s="1"/>
  <c r="C115"/>
  <c r="E67"/>
  <c r="D67"/>
  <c r="B115"/>
  <c r="B164"/>
  <c r="A67"/>
  <c r="G67" s="1"/>
  <c r="G115" l="1"/>
  <c r="G168" s="1"/>
</calcChain>
</file>

<file path=xl/sharedStrings.xml><?xml version="1.0" encoding="utf-8"?>
<sst xmlns="http://schemas.openxmlformats.org/spreadsheetml/2006/main" count="468" uniqueCount="275">
  <si>
    <t>Stream Name</t>
  </si>
  <si>
    <t>Pasture Name</t>
  </si>
  <si>
    <t>Key Species Present</t>
  </si>
  <si>
    <t>Study Name</t>
  </si>
  <si>
    <t>Study Number</t>
  </si>
  <si>
    <t>Key Area Established?</t>
  </si>
  <si>
    <t>Cage or fence post present?</t>
  </si>
  <si>
    <t xml:space="preserve">Totals </t>
  </si>
  <si>
    <t>Investigator:____________________ Date:_________________</t>
  </si>
  <si>
    <t>Date</t>
  </si>
  <si>
    <t>Examiner Name</t>
  </si>
  <si>
    <t>Pasture Number</t>
  </si>
  <si>
    <t>Allotment Number</t>
  </si>
  <si>
    <t>Allot Name</t>
  </si>
  <si>
    <t xml:space="preserve">Average Stubble Height = </t>
  </si>
  <si>
    <t>Reviewer’s initials:_______________  Date:_________________</t>
  </si>
  <si>
    <t xml:space="preserve">Site Description/Notes: </t>
  </si>
  <si>
    <t>DATA ENTRY</t>
  </si>
  <si>
    <t>SUMMARY</t>
  </si>
  <si>
    <t>Key Spp 2</t>
  </si>
  <si>
    <t>Key Spp 3</t>
  </si>
  <si>
    <t>Percent Utilization by Species</t>
  </si>
  <si>
    <t>Sample #</t>
  </si>
  <si>
    <t>Class</t>
  </si>
  <si>
    <t>Class Interval</t>
  </si>
  <si>
    <t>0-5</t>
  </si>
  <si>
    <t>6-20</t>
  </si>
  <si>
    <t>21-40</t>
  </si>
  <si>
    <t>41-60</t>
  </si>
  <si>
    <t>61-80</t>
  </si>
  <si>
    <t>81-94</t>
  </si>
  <si>
    <t>95-100</t>
  </si>
  <si>
    <t>NOTES:</t>
  </si>
  <si>
    <t>COUNT</t>
  </si>
  <si>
    <t>1_KeySpcies</t>
  </si>
  <si>
    <t>1Name</t>
  </si>
  <si>
    <t>2Name</t>
  </si>
  <si>
    <t>None 2.5</t>
  </si>
  <si>
    <t>Slight 13</t>
  </si>
  <si>
    <t>Light 30</t>
  </si>
  <si>
    <t>Mod 50</t>
  </si>
  <si>
    <t>Heavy 70</t>
  </si>
  <si>
    <t>Severe 88</t>
  </si>
  <si>
    <t>Extreme 97.5</t>
  </si>
  <si>
    <t>Total</t>
  </si>
  <si>
    <t>Auto Name</t>
  </si>
  <si>
    <t>None "n"</t>
  </si>
  <si>
    <t>Slight "s"</t>
  </si>
  <si>
    <t>Light "l"</t>
  </si>
  <si>
    <t>Mod "m"</t>
  </si>
  <si>
    <t>Heavy "h"</t>
  </si>
  <si>
    <t>Severe "v"</t>
  </si>
  <si>
    <t>Extreme "e"</t>
  </si>
  <si>
    <t>Type in Name of Species</t>
  </si>
  <si>
    <t xml:space="preserve">For each sample, type in a letter </t>
  </si>
  <si>
    <t>to indicate the class observed.</t>
  </si>
  <si>
    <t>For example for severe, type v.</t>
  </si>
  <si>
    <t>This table will fill automatically</t>
  </si>
  <si>
    <t>by counting the number in each</t>
  </si>
  <si>
    <t>class from the samples, above</t>
  </si>
  <si>
    <t>typed entry, above for each of the</t>
  </si>
  <si>
    <t>three key species.</t>
  </si>
  <si>
    <t xml:space="preserve">The calculations will multiply the </t>
  </si>
  <si>
    <t>Interval Midpoint number for each</t>
  </si>
  <si>
    <t>In the summary, the Total Calculation</t>
  </si>
  <si>
    <t>for each species is divided by the</t>
  </si>
  <si>
    <r>
      <t xml:space="preserve">                           </t>
    </r>
    <r>
      <rPr>
        <b/>
        <sz val="14"/>
        <color theme="1"/>
        <rFont val="Calibri"/>
        <family val="2"/>
      </rPr>
      <t>CLASS INTERVAL</t>
    </r>
    <r>
      <rPr>
        <b/>
        <sz val="11"/>
        <color theme="1"/>
        <rFont val="Calibri"/>
        <family val="2"/>
      </rPr>
      <t xml:space="preserve"> </t>
    </r>
    <r>
      <rPr>
        <b/>
        <sz val="14"/>
        <color theme="1"/>
        <rFont val="Calibri"/>
        <family val="2"/>
      </rPr>
      <t>CALCULATIONS</t>
    </r>
  </si>
  <si>
    <t>class by each individual Count above</t>
  </si>
  <si>
    <t>total Count for all classes.</t>
  </si>
  <si>
    <t>Calc/Count</t>
  </si>
  <si>
    <t>Kind or Class of Animal</t>
  </si>
  <si>
    <t>Period of Use</t>
  </si>
  <si>
    <t>s</t>
  </si>
  <si>
    <t>l</t>
  </si>
  <si>
    <t>v</t>
  </si>
  <si>
    <t>m</t>
  </si>
  <si>
    <t>e</t>
  </si>
  <si>
    <t>h</t>
  </si>
  <si>
    <t>n</t>
  </si>
  <si>
    <t>Whitecap</t>
  </si>
  <si>
    <t>Interval Midpnt</t>
  </si>
  <si>
    <t>Degrees</t>
  </si>
  <si>
    <t>1. Download the workbook to handheld field data collection device.</t>
  </si>
  <si>
    <t>2. Click View, Zoom, and 75%</t>
  </si>
  <si>
    <t>3.. Save As, and save your changes to the template.</t>
  </si>
  <si>
    <t>4. Open sheet and "Save As" name of transect (ie, Antelope_030210)</t>
  </si>
  <si>
    <t>5. Fill in top portion of the sheet with all information possible.</t>
  </si>
  <si>
    <t>Location</t>
  </si>
  <si>
    <t>Township/Range</t>
  </si>
  <si>
    <t xml:space="preserve">7. Now, data can be entered with minimal scrolling. </t>
  </si>
  <si>
    <t>Culm</t>
  </si>
  <si>
    <t>Species</t>
  </si>
  <si>
    <t>#</t>
  </si>
  <si>
    <t>Ungraz</t>
  </si>
  <si>
    <t>Graze</t>
  </si>
  <si>
    <t>% Util</t>
  </si>
  <si>
    <t>Total Height of Ungrazed Plants</t>
  </si>
  <si>
    <t>Number of Ungrazed Plants</t>
  </si>
  <si>
    <t>Total percent utilization</t>
  </si>
  <si>
    <t>Number of sampled plants</t>
  </si>
  <si>
    <t>Study/Site Num</t>
  </si>
  <si>
    <t>Study/Site Name</t>
  </si>
  <si>
    <t>Rdm Steps</t>
  </si>
  <si>
    <t>Average Ungrazed Plant Height</t>
  </si>
  <si>
    <t>Average Utilization</t>
  </si>
  <si>
    <t>Interval Midpt (M)</t>
  </si>
  <si>
    <t>Number by Midpt    ( C ) (M)</t>
  </si>
  <si>
    <t>0-5%</t>
  </si>
  <si>
    <t>6-20%</t>
  </si>
  <si>
    <t>21-40%</t>
  </si>
  <si>
    <t>41-60%</t>
  </si>
  <si>
    <t>61-80%</t>
  </si>
  <si>
    <t>Count by Class ( C )</t>
  </si>
  <si>
    <t xml:space="preserve">Average Utilization </t>
  </si>
  <si>
    <t>Totals</t>
  </si>
  <si>
    <t>Notes (use Monitoring Observation Form if necessary)</t>
  </si>
  <si>
    <t>Reviewer’s initials:__________________  Date:_____________</t>
  </si>
  <si>
    <t>Formula components for averaging utilization:</t>
  </si>
  <si>
    <r>
      <t>C</t>
    </r>
    <r>
      <rPr>
        <sz val="10"/>
        <color theme="1"/>
        <rFont val="Times New Roman"/>
        <family val="1"/>
      </rPr>
      <t xml:space="preserve"> = The number of observations within each class interval (C column)</t>
    </r>
  </si>
  <si>
    <r>
      <t>M</t>
    </r>
    <r>
      <rPr>
        <sz val="10"/>
        <color theme="1"/>
        <rFont val="Times New Roman"/>
        <family val="1"/>
      </rPr>
      <t xml:space="preserve"> = the class interval midpoint (M column)</t>
    </r>
  </si>
  <si>
    <t>0-5% No Use.  The rangeland shows no evidence of grazing or negligible use.</t>
  </si>
  <si>
    <t>6-20% Slight.  The rangeland has the appearance of very light grazing.  The herbaceous forage plants may be topped or slightly used.  Current seedstalks and young plants are little disturbed.</t>
  </si>
  <si>
    <t>21-40% Light.  The rangeland may be topped, skimmed, or grazed in patches.  The low value herbaceous plants are ungrazed and 60 to 80 percent of current seedstalks of herbaceous plants remain intact.  Most young plants are undamaged.</t>
  </si>
  <si>
    <t>Moderate "m"</t>
  </si>
  <si>
    <t>Severe "s"</t>
  </si>
  <si>
    <t>41-60% Moderate.  The rangeland appears entirely covered as uniformly as natural features and facilities will allow.  Fifteen to 25 percent of current seedstalks of herbaceous species remain intact.  No more than 10 percent of low-value herbaceous forage plants are utilized.  (Moderate use does not imply proper use.)</t>
  </si>
  <si>
    <t>61-80% Heavy.  The rangeland has the appearance of complete search.  Herbaceous species are almost completely utilized, with less than 10 percent of the current seedstalks remaining.  Shoots of rhizomatous grasses are missing.  More than 10 percent of low-value herbaceous forage plants have been utilized.</t>
  </si>
  <si>
    <t>81-94%</t>
  </si>
  <si>
    <t>95-100%</t>
  </si>
  <si>
    <t>81-94% Severe.  The rangeland has a mown appearance, and there are indications of repeated coverage.  The rangeland appears to have been entirely or nearly completely utilized.  There is no evidence of reproduction or current seedstalks of herbaceous species.  Herbaceous forage species are completely utilized.  The remaining stubble of preferred grasses is grazed to the soil surface.  More than 50 percent of low-value herbaceous plants have been utilized.</t>
  </si>
  <si>
    <t>95-100% Extreme. The rangeland appears to have been completely utilized. More than 50 percent of the low-value herbaceous plants have been utilized.</t>
  </si>
  <si>
    <t>20*</t>
  </si>
  <si>
    <t>6. Scroll down until sample 1 is at the top of the screen, then select box B24, select View, and Freeze Panes.</t>
  </si>
  <si>
    <t>*8. Note that 20 is the minimum number of total samples.</t>
  </si>
  <si>
    <t>Standard Deviation</t>
  </si>
  <si>
    <t>Study/Site Method Name</t>
  </si>
  <si>
    <t>District</t>
  </si>
  <si>
    <t>Resource Area</t>
  </si>
  <si>
    <t>Ecological Site</t>
  </si>
  <si>
    <t>Date Established</t>
  </si>
  <si>
    <t>Established by (Name)</t>
  </si>
  <si>
    <t>Map Reference</t>
  </si>
  <si>
    <t>Elevation</t>
  </si>
  <si>
    <t>Slope</t>
  </si>
  <si>
    <t>Exposure</t>
  </si>
  <si>
    <t>Aerial Photo Reference</t>
  </si>
  <si>
    <t>Township/Range/Section</t>
  </si>
  <si>
    <t>1/4 1/4 1/4 Location</t>
  </si>
  <si>
    <t>Key Species 1</t>
  </si>
  <si>
    <t>Key Species 2</t>
  </si>
  <si>
    <t>Key Species 3</t>
  </si>
  <si>
    <t>Distance and bearing between location stake and bearing stake</t>
  </si>
  <si>
    <t>Transect Bearing</t>
  </si>
  <si>
    <t>Vertical Distrance Between Ground &amp; Aligned Tape</t>
  </si>
  <si>
    <t>Length of Transect</t>
  </si>
  <si>
    <t>Plot/Frame Size</t>
  </si>
  <si>
    <t>Sampling Interval</t>
  </si>
  <si>
    <t>Total Number of Samples</t>
  </si>
  <si>
    <t>Notes</t>
  </si>
  <si>
    <t>Distance and bearing between reference point and transect location stake, beginning of transect or plot</t>
  </si>
  <si>
    <t>NOTES</t>
  </si>
  <si>
    <t xml:space="preserve"> </t>
  </si>
  <si>
    <t>BOCU</t>
  </si>
  <si>
    <t>BORG2</t>
  </si>
  <si>
    <t>BOHI2</t>
  </si>
  <si>
    <t>KOCR</t>
  </si>
  <si>
    <t>SIHY</t>
  </si>
  <si>
    <t>HYRI</t>
  </si>
  <si>
    <t>PSORA</t>
  </si>
  <si>
    <t>COWR2</t>
  </si>
  <si>
    <t>CEGR</t>
  </si>
  <si>
    <t>JUNIP</t>
  </si>
  <si>
    <t>Line Length</t>
  </si>
  <si>
    <t>Transect Location</t>
  </si>
  <si>
    <t>GRASS SPECIES Distance in Feet</t>
  </si>
  <si>
    <t>FORB SPECIES Distance in Feet</t>
  </si>
  <si>
    <t>SHRUB SPECIES Distance in Feet</t>
  </si>
  <si>
    <t>%Cover</t>
  </si>
  <si>
    <t>%Composition</t>
  </si>
  <si>
    <t>feet</t>
  </si>
  <si>
    <t xml:space="preserve">TOTAL LENGTH </t>
  </si>
  <si>
    <t>ALL GRASS, FORBS, SHRUBS</t>
  </si>
  <si>
    <t>TOTAL % COVER</t>
  </si>
  <si>
    <t>TOTAL % COMPOSITION</t>
  </si>
  <si>
    <t>Remainder of the spreadsheet will calculate totals for you.</t>
  </si>
  <si>
    <t>Enter Species Codes in this row</t>
  </si>
  <si>
    <t xml:space="preserve">Enter the length in feet along the tape that each species is encountered </t>
  </si>
  <si>
    <t>Key Species</t>
  </si>
  <si>
    <t>PL Num</t>
  </si>
  <si>
    <t>Y</t>
  </si>
  <si>
    <t>S</t>
  </si>
  <si>
    <t>M</t>
  </si>
  <si>
    <t>D</t>
  </si>
  <si>
    <t>Leader Length</t>
  </si>
  <si>
    <t xml:space="preserve">Form Class </t>
  </si>
  <si>
    <t>SYMD</t>
  </si>
  <si>
    <t xml:space="preserve">Leader Use </t>
  </si>
  <si>
    <t xml:space="preserve">Age Class </t>
  </si>
  <si>
    <t>1 to 8</t>
  </si>
  <si>
    <t>Total Length</t>
  </si>
  <si>
    <t>90% Confidence</t>
  </si>
  <si>
    <t>Form Class Total and Percentages</t>
  </si>
  <si>
    <t>Count</t>
  </si>
  <si>
    <t>%</t>
  </si>
  <si>
    <t>y</t>
  </si>
  <si>
    <t>Subtotals</t>
  </si>
  <si>
    <t>0, 5, 25, 50, 75,  95%,  n</t>
  </si>
  <si>
    <t>Number  Leaders Measured</t>
  </si>
  <si>
    <t>Age Class Totals and Percentages</t>
  </si>
  <si>
    <t>Sub</t>
  </si>
  <si>
    <t>Leader Use Class</t>
  </si>
  <si>
    <t>Total Leader Use</t>
  </si>
  <si>
    <t>Average Leader Use</t>
  </si>
  <si>
    <t>Count Leader Use</t>
  </si>
  <si>
    <t>Sum</t>
  </si>
  <si>
    <t>Total Leader Length</t>
  </si>
  <si>
    <t>Count Leader Measured</t>
  </si>
  <si>
    <t>Average Leader Length</t>
  </si>
  <si>
    <t>Use Index</t>
  </si>
  <si>
    <t>inches</t>
  </si>
  <si>
    <t>1. All available, Little or no hedging</t>
  </si>
  <si>
    <t>2. All available, moderately hedged</t>
  </si>
  <si>
    <t>3. All available, severely hedged</t>
  </si>
  <si>
    <t>4 Partially available, little or no hedging</t>
  </si>
  <si>
    <t>5. Partially availalble, moderately hedged</t>
  </si>
  <si>
    <t>6. Partially available, severely hedged</t>
  </si>
  <si>
    <t>7. Unavailable</t>
  </si>
  <si>
    <t>8. Dead</t>
  </si>
  <si>
    <t>For each sample:</t>
  </si>
  <si>
    <t>Enter the Age Class using the chart below:</t>
  </si>
  <si>
    <t>S - Seedling, less than 1/8" basal diameter</t>
  </si>
  <si>
    <t>M - Mature, Breater than 1/2" basal diameter</t>
  </si>
  <si>
    <t>Y - Young, 1/8" to 1/2" basal diameter</t>
  </si>
  <si>
    <t>D - Decadent, 50% or more dead</t>
  </si>
  <si>
    <r>
      <rPr>
        <b/>
        <sz val="11"/>
        <color theme="1"/>
        <rFont val="Calibri"/>
        <family val="2"/>
      </rPr>
      <t>Enter the numbers 1-8 in the Form Class using the</t>
    </r>
    <r>
      <rPr>
        <sz val="11"/>
        <color theme="1"/>
        <rFont val="Calibri"/>
        <family val="2"/>
      </rPr>
      <t xml:space="preserve"> </t>
    </r>
    <r>
      <rPr>
        <b/>
        <sz val="11"/>
        <color theme="1"/>
        <rFont val="Calibri"/>
        <family val="2"/>
      </rPr>
      <t>chart below as your guide:</t>
    </r>
  </si>
  <si>
    <t>Enter the Leader Use Class, using the Value below:</t>
  </si>
  <si>
    <t>1-10%</t>
  </si>
  <si>
    <t>11-4-%</t>
  </si>
  <si>
    <t>61-90%</t>
  </si>
  <si>
    <t>91-100%</t>
  </si>
  <si>
    <t>Value</t>
  </si>
  <si>
    <t>Enter the Leader Length, in inches, from 1-10 samples</t>
  </si>
  <si>
    <t>The sum, count, average, and percentage columns and rows will automatically calculate your data as you complete the form.</t>
  </si>
  <si>
    <t>Save early and save often!</t>
  </si>
  <si>
    <t>End of Cole Browse Form</t>
  </si>
  <si>
    <t>End of Line Intercept Form</t>
  </si>
  <si>
    <t>End of Height Weight Form</t>
  </si>
  <si>
    <t>End of Landscape Appearance Form</t>
  </si>
  <si>
    <t>End of Study Location Documentation Form</t>
  </si>
  <si>
    <t>End of Key Species Form</t>
  </si>
  <si>
    <t>End of Stubble Height Form</t>
  </si>
  <si>
    <t>((Left Height x Count) + (Right Height x Count))/ (Left Count + Right Count)</t>
  </si>
  <si>
    <t>Names Will be copied from your</t>
  </si>
  <si>
    <t>StubbleHt_Inch</t>
  </si>
  <si>
    <t>LBANK_CNT</t>
  </si>
  <si>
    <t>HT_INCH*LCNT</t>
  </si>
  <si>
    <t>RBANK_CNT</t>
  </si>
  <si>
    <t>HT_INCH*RCNT</t>
  </si>
  <si>
    <t>&gt;16</t>
  </si>
  <si>
    <t>ENTER NUMBERS IN THE 16 INCH ROW</t>
  </si>
  <si>
    <r>
      <rPr>
        <b/>
        <sz val="16"/>
        <color theme="1"/>
        <rFont val="Calibri"/>
        <family val="2"/>
      </rPr>
      <t>RIPARIAN STUBBLE HEIGHT FORM</t>
    </r>
    <r>
      <rPr>
        <sz val="11"/>
        <color theme="1"/>
        <rFont val="Calibri"/>
        <family val="2"/>
      </rPr>
      <t xml:space="preserve">  2010 August</t>
    </r>
  </si>
  <si>
    <r>
      <t xml:space="preserve">KEY SPECIES UTILIZATION FORM </t>
    </r>
    <r>
      <rPr>
        <sz val="11"/>
        <color indexed="8"/>
        <rFont val="Calibri"/>
        <family val="2"/>
      </rPr>
      <t>2010 August</t>
    </r>
  </si>
  <si>
    <r>
      <t xml:space="preserve">HEIGHT-WEIGHT UTILIZATION FORM </t>
    </r>
    <r>
      <rPr>
        <sz val="11"/>
        <color indexed="8"/>
        <rFont val="Calibri"/>
        <family val="2"/>
      </rPr>
      <t xml:space="preserve"> 2010 August</t>
    </r>
  </si>
  <si>
    <r>
      <rPr>
        <b/>
        <sz val="16"/>
        <color theme="1"/>
        <rFont val="Calibri"/>
        <family val="2"/>
      </rPr>
      <t>LANDSCAPE APPEARANCE FORM</t>
    </r>
    <r>
      <rPr>
        <sz val="11"/>
        <color theme="1"/>
        <rFont val="Calibri"/>
        <family val="2"/>
      </rPr>
      <t xml:space="preserve"> 2010 August</t>
    </r>
  </si>
  <si>
    <r>
      <rPr>
        <b/>
        <sz val="16"/>
        <color theme="1"/>
        <rFont val="Calibri"/>
        <family val="2"/>
      </rPr>
      <t>STUDY LOCATION DOCUMENTATION DATA FORM</t>
    </r>
    <r>
      <rPr>
        <sz val="11"/>
        <color theme="1"/>
        <rFont val="Calibri"/>
        <family val="2"/>
      </rPr>
      <t xml:space="preserve"> 2010 August</t>
    </r>
  </si>
  <si>
    <r>
      <rPr>
        <b/>
        <sz val="16"/>
        <rFont val="Calibri"/>
        <family val="2"/>
      </rPr>
      <t xml:space="preserve">LINE INTERCEPT DATA ENTRY FORM </t>
    </r>
    <r>
      <rPr>
        <sz val="11"/>
        <rFont val="Calibri"/>
        <family val="2"/>
      </rPr>
      <t>August 2010</t>
    </r>
  </si>
  <si>
    <r>
      <rPr>
        <b/>
        <sz val="16"/>
        <color theme="1"/>
        <rFont val="Calibri"/>
        <family val="2"/>
      </rPr>
      <t>COLE BROWSE DATA ENTRY FORM</t>
    </r>
    <r>
      <rPr>
        <sz val="11"/>
        <color theme="1"/>
        <rFont val="Calibri"/>
        <family val="2"/>
      </rPr>
      <t xml:space="preserve"> August 2010</t>
    </r>
  </si>
  <si>
    <t xml:space="preserve">Northing /Longitude      </t>
  </si>
  <si>
    <t>Easting/Latitude</t>
  </si>
  <si>
    <t xml:space="preserve">Northing /Longitude </t>
  </si>
  <si>
    <t>Datum (27, 83, 84)</t>
  </si>
  <si>
    <t>UTM Zone (1-19)</t>
  </si>
  <si>
    <t>UTM Zone (27, 83, 84)</t>
  </si>
  <si>
    <t>Datum (1-19)</t>
  </si>
  <si>
    <t>Plant Community</t>
  </si>
</sst>
</file>

<file path=xl/styles.xml><?xml version="1.0" encoding="utf-8"?>
<styleSheet xmlns="http://schemas.openxmlformats.org/spreadsheetml/2006/main">
  <numFmts count="1">
    <numFmt numFmtId="164" formatCode="0.0"/>
  </numFmts>
  <fonts count="31">
    <font>
      <sz val="11"/>
      <color theme="1"/>
      <name val="Tw Cen MT"/>
      <family val="2"/>
      <scheme val="minor"/>
    </font>
    <font>
      <sz val="11"/>
      <color theme="1"/>
      <name val="Tw Cen MT"/>
      <family val="2"/>
      <scheme val="minor"/>
    </font>
    <font>
      <sz val="11"/>
      <color rgb="FF000000"/>
      <name val="Tw Cen MT"/>
      <family val="2"/>
      <scheme val="minor"/>
    </font>
    <font>
      <b/>
      <sz val="16"/>
      <color indexed="8"/>
      <name val="Calibri"/>
      <family val="2"/>
    </font>
    <font>
      <sz val="16"/>
      <color indexed="8"/>
      <name val="Calibri"/>
      <family val="2"/>
    </font>
    <font>
      <b/>
      <sz val="12"/>
      <color indexed="8"/>
      <name val="Calibri"/>
      <family val="2"/>
    </font>
    <font>
      <sz val="12"/>
      <color indexed="8"/>
      <name val="Calibri"/>
      <family val="2"/>
    </font>
    <font>
      <b/>
      <sz val="16"/>
      <name val="Tahoma"/>
      <family val="2"/>
    </font>
    <font>
      <b/>
      <sz val="14"/>
      <color indexed="8"/>
      <name val="Calibri"/>
      <family val="2"/>
    </font>
    <font>
      <sz val="11"/>
      <color indexed="8"/>
      <name val="Calibri"/>
      <family val="2"/>
    </font>
    <font>
      <b/>
      <sz val="10"/>
      <name val="Tahoma"/>
      <family val="2"/>
    </font>
    <font>
      <b/>
      <sz val="11"/>
      <color theme="1"/>
      <name val="Calibri"/>
      <family val="2"/>
    </font>
    <font>
      <sz val="11"/>
      <color theme="1"/>
      <name val="Calibri"/>
      <family val="2"/>
    </font>
    <font>
      <b/>
      <sz val="12"/>
      <color theme="1"/>
      <name val="Calibri"/>
      <family val="2"/>
    </font>
    <font>
      <b/>
      <sz val="14"/>
      <color theme="1"/>
      <name val="Calibri"/>
      <family val="2"/>
    </font>
    <font>
      <sz val="11"/>
      <color rgb="FF000000"/>
      <name val="Calibri"/>
      <family val="2"/>
    </font>
    <font>
      <b/>
      <sz val="10"/>
      <color indexed="8"/>
      <name val="Calibri"/>
      <family val="2"/>
    </font>
    <font>
      <b/>
      <sz val="11"/>
      <color indexed="8"/>
      <name val="Calibri"/>
      <family val="2"/>
    </font>
    <font>
      <sz val="8"/>
      <color indexed="8"/>
      <name val="Agency FB"/>
      <family val="2"/>
    </font>
    <font>
      <sz val="9"/>
      <color indexed="8"/>
      <name val="Agency FB"/>
      <family val="2"/>
    </font>
    <font>
      <sz val="8"/>
      <color theme="1"/>
      <name val="Calibri"/>
      <family val="2"/>
    </font>
    <font>
      <sz val="8"/>
      <color indexed="8"/>
      <name val="Calibri"/>
      <family val="2"/>
    </font>
    <font>
      <b/>
      <sz val="16"/>
      <color theme="1"/>
      <name val="Calibri"/>
      <family val="2"/>
    </font>
    <font>
      <sz val="10"/>
      <color theme="1"/>
      <name val="Times New Roman"/>
      <family val="1"/>
    </font>
    <font>
      <sz val="9"/>
      <color theme="1"/>
      <name val="Times New Roman"/>
      <family val="1"/>
    </font>
    <font>
      <b/>
      <sz val="10"/>
      <color theme="1"/>
      <name val="Times New Roman"/>
      <family val="1"/>
    </font>
    <font>
      <b/>
      <sz val="11"/>
      <name val="Calibri"/>
      <family val="2"/>
    </font>
    <font>
      <sz val="11"/>
      <name val="Calibri"/>
      <family val="2"/>
    </font>
    <font>
      <b/>
      <sz val="16"/>
      <name val="Calibri"/>
      <family val="2"/>
    </font>
    <font>
      <b/>
      <sz val="12"/>
      <name val="Calibri"/>
      <family val="2"/>
    </font>
    <font>
      <b/>
      <sz val="11"/>
      <color theme="1"/>
      <name val="Tw Cen MT"/>
      <family val="2"/>
      <scheme val="minor"/>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7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theme="4"/>
      </right>
      <top style="thin">
        <color theme="4"/>
      </top>
      <bottom style="thin">
        <color theme="4"/>
      </bottom>
      <diagonal/>
    </border>
    <border>
      <left/>
      <right style="thin">
        <color theme="4"/>
      </right>
      <top style="thin">
        <color theme="4"/>
      </top>
      <bottom style="thin">
        <color theme="4"/>
      </bottom>
      <diagonal/>
    </border>
    <border>
      <left/>
      <right style="medium">
        <color indexed="64"/>
      </right>
      <top style="thin">
        <color theme="4"/>
      </top>
      <bottom style="thin">
        <color theme="4"/>
      </bottom>
      <diagonal/>
    </border>
    <border>
      <left style="medium">
        <color indexed="64"/>
      </left>
      <right style="thin">
        <color theme="4"/>
      </right>
      <top/>
      <bottom style="thin">
        <color theme="4"/>
      </bottom>
      <diagonal/>
    </border>
    <border>
      <left/>
      <right style="thin">
        <color theme="4"/>
      </right>
      <top/>
      <bottom style="thin">
        <color theme="4"/>
      </bottom>
      <diagonal/>
    </border>
    <border>
      <left/>
      <right style="medium">
        <color indexed="64"/>
      </right>
      <top/>
      <bottom style="thin">
        <color theme="4"/>
      </bottom>
      <diagonal/>
    </border>
    <border>
      <left style="medium">
        <color indexed="64"/>
      </left>
      <right style="thin">
        <color theme="4"/>
      </right>
      <top/>
      <bottom style="medium">
        <color indexed="64"/>
      </bottom>
      <diagonal/>
    </border>
    <border>
      <left/>
      <right style="thin">
        <color theme="4"/>
      </right>
      <top/>
      <bottom style="medium">
        <color indexed="64"/>
      </bottom>
      <diagonal/>
    </border>
    <border>
      <left style="thin">
        <color theme="4"/>
      </left>
      <right style="thin">
        <color theme="4"/>
      </right>
      <top style="thin">
        <color theme="4"/>
      </top>
      <bottom style="thin">
        <color theme="4"/>
      </bottom>
      <diagonal/>
    </border>
    <border>
      <left style="medium">
        <color indexed="64"/>
      </left>
      <right style="thin">
        <color theme="4"/>
      </right>
      <top/>
      <bottom/>
      <diagonal/>
    </border>
    <border>
      <left/>
      <right style="thin">
        <color theme="4"/>
      </right>
      <top/>
      <bottom/>
      <diagonal/>
    </border>
    <border>
      <left style="medium">
        <color indexed="64"/>
      </left>
      <right style="thin">
        <color theme="4"/>
      </right>
      <top style="medium">
        <color indexed="64"/>
      </top>
      <bottom style="medium">
        <color indexed="64"/>
      </bottom>
      <diagonal/>
    </border>
    <border>
      <left/>
      <right style="thin">
        <color theme="4"/>
      </right>
      <top style="medium">
        <color indexed="64"/>
      </top>
      <bottom style="medium">
        <color indexed="64"/>
      </bottom>
      <diagonal/>
    </border>
  </borders>
  <cellStyleXfs count="2">
    <xf numFmtId="0" fontId="0" fillId="0" borderId="0"/>
    <xf numFmtId="0" fontId="1" fillId="0" borderId="0"/>
  </cellStyleXfs>
  <cellXfs count="397">
    <xf numFmtId="0" fontId="0" fillId="0" borderId="0" xfId="0"/>
    <xf numFmtId="0" fontId="0" fillId="0" borderId="0" xfId="0" applyBorder="1"/>
    <xf numFmtId="0" fontId="4" fillId="0" borderId="0" xfId="0" applyFont="1"/>
    <xf numFmtId="0" fontId="5" fillId="0" borderId="13" xfId="0" applyFont="1" applyBorder="1" applyAlignment="1">
      <alignment horizontal="center"/>
    </xf>
    <xf numFmtId="0" fontId="6" fillId="0" borderId="0" xfId="0" applyFont="1"/>
    <xf numFmtId="0" fontId="5" fillId="0" borderId="22" xfId="0" applyFont="1" applyBorder="1"/>
    <xf numFmtId="0" fontId="6" fillId="0" borderId="23" xfId="0" applyFont="1" applyBorder="1"/>
    <xf numFmtId="0" fontId="6" fillId="0" borderId="24" xfId="0" applyFont="1" applyBorder="1"/>
    <xf numFmtId="0" fontId="6" fillId="0" borderId="25" xfId="0" applyFont="1" applyBorder="1"/>
    <xf numFmtId="0" fontId="5" fillId="0" borderId="27" xfId="0" applyFont="1" applyBorder="1"/>
    <xf numFmtId="0" fontId="6" fillId="0" borderId="28" xfId="0" applyFont="1" applyBorder="1" applyAlignment="1">
      <alignment horizontal="center"/>
    </xf>
    <xf numFmtId="0" fontId="6" fillId="0" borderId="19" xfId="0" applyFont="1" applyBorder="1" applyAlignment="1">
      <alignment horizontal="center"/>
    </xf>
    <xf numFmtId="0" fontId="6" fillId="0" borderId="29" xfId="0" applyFont="1" applyBorder="1" applyAlignment="1">
      <alignment horizontal="center"/>
    </xf>
    <xf numFmtId="0" fontId="6" fillId="0" borderId="0" xfId="0" applyFont="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9" fillId="0" borderId="0" xfId="0" applyFont="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1" fontId="5" fillId="0" borderId="34" xfId="0" applyNumberFormat="1" applyFont="1" applyBorder="1" applyAlignment="1">
      <alignment horizontal="center"/>
    </xf>
    <xf numFmtId="1" fontId="5" fillId="0" borderId="19" xfId="0" applyNumberFormat="1" applyFont="1" applyBorder="1" applyAlignment="1">
      <alignment horizontal="center"/>
    </xf>
    <xf numFmtId="1" fontId="5" fillId="0" borderId="29" xfId="0" applyNumberFormat="1" applyFont="1" applyBorder="1"/>
    <xf numFmtId="0" fontId="6" fillId="0" borderId="35" xfId="0" applyFont="1" applyBorder="1" applyAlignment="1">
      <alignment horizontal="center"/>
    </xf>
    <xf numFmtId="0" fontId="6" fillId="0" borderId="30" xfId="0" applyFont="1" applyBorder="1" applyAlignment="1">
      <alignment horizontal="center"/>
    </xf>
    <xf numFmtId="0" fontId="6" fillId="0" borderId="13" xfId="0" applyFont="1" applyBorder="1" applyAlignment="1">
      <alignment horizontal="center"/>
    </xf>
    <xf numFmtId="0" fontId="6" fillId="0" borderId="31" xfId="0" applyFont="1" applyBorder="1" applyAlignment="1">
      <alignment horizontal="center"/>
    </xf>
    <xf numFmtId="0" fontId="6" fillId="0" borderId="34" xfId="0" applyFont="1" applyBorder="1" applyAlignment="1">
      <alignment horizontal="center"/>
    </xf>
    <xf numFmtId="0" fontId="6" fillId="0" borderId="30" xfId="0" applyFont="1" applyBorder="1"/>
    <xf numFmtId="49" fontId="6" fillId="0" borderId="13" xfId="0" applyNumberFormat="1" applyFont="1" applyBorder="1" applyAlignment="1">
      <alignment horizontal="center"/>
    </xf>
    <xf numFmtId="0" fontId="6" fillId="0" borderId="34" xfId="0" applyFont="1" applyBorder="1"/>
    <xf numFmtId="49" fontId="6" fillId="0" borderId="19" xfId="0" applyNumberFormat="1" applyFont="1" applyBorder="1" applyAlignment="1">
      <alignment horizontal="center"/>
    </xf>
    <xf numFmtId="0" fontId="6" fillId="0" borderId="27" xfId="0" applyFont="1" applyBorder="1" applyAlignment="1">
      <alignment horizontal="center"/>
    </xf>
    <xf numFmtId="0" fontId="6" fillId="0" borderId="8" xfId="0" applyFont="1" applyBorder="1" applyAlignment="1">
      <alignment horizontal="center"/>
    </xf>
    <xf numFmtId="0" fontId="6" fillId="0" borderId="9" xfId="0" applyFont="1" applyBorder="1"/>
    <xf numFmtId="0" fontId="6" fillId="0" borderId="10" xfId="0" applyFont="1" applyBorder="1"/>
    <xf numFmtId="0" fontId="6" fillId="0" borderId="26" xfId="0" applyFont="1" applyBorder="1" applyAlignment="1">
      <alignment horizontal="center"/>
    </xf>
    <xf numFmtId="0" fontId="6" fillId="0" borderId="18" xfId="0" applyFont="1" applyBorder="1"/>
    <xf numFmtId="0" fontId="6" fillId="0" borderId="15" xfId="0" applyFont="1" applyBorder="1"/>
    <xf numFmtId="0" fontId="5" fillId="0" borderId="40" xfId="0" applyFont="1" applyBorder="1" applyAlignment="1">
      <alignment horizontal="center"/>
    </xf>
    <xf numFmtId="0" fontId="5" fillId="0" borderId="20" xfId="0" applyFont="1" applyBorder="1"/>
    <xf numFmtId="0" fontId="5" fillId="0" borderId="21" xfId="0" applyFont="1" applyBorder="1"/>
    <xf numFmtId="0" fontId="5" fillId="0" borderId="0" xfId="0" applyFont="1" applyBorder="1" applyAlignment="1">
      <alignment horizontal="center"/>
    </xf>
    <xf numFmtId="1" fontId="5" fillId="0" borderId="0" xfId="0" applyNumberFormat="1" applyFont="1" applyBorder="1" applyAlignment="1">
      <alignment horizontal="center"/>
    </xf>
    <xf numFmtId="1" fontId="5" fillId="0" borderId="0" xfId="0" applyNumberFormat="1" applyFont="1" applyBorder="1"/>
    <xf numFmtId="0" fontId="1" fillId="0" borderId="0" xfId="1" applyFill="1" applyBorder="1"/>
    <xf numFmtId="0" fontId="1" fillId="0" borderId="14" xfId="1" applyFill="1" applyBorder="1"/>
    <xf numFmtId="0" fontId="12" fillId="0" borderId="42" xfId="1" applyFont="1" applyFill="1" applyBorder="1"/>
    <xf numFmtId="0" fontId="12" fillId="0" borderId="0" xfId="1" applyFont="1" applyFill="1" applyBorder="1"/>
    <xf numFmtId="0" fontId="12" fillId="0" borderId="43" xfId="1" applyFont="1" applyFill="1" applyBorder="1"/>
    <xf numFmtId="0" fontId="13" fillId="0" borderId="0" xfId="1" applyFont="1" applyFill="1" applyBorder="1"/>
    <xf numFmtId="0" fontId="13" fillId="0" borderId="43" xfId="1" applyFont="1" applyFill="1" applyBorder="1"/>
    <xf numFmtId="0" fontId="13" fillId="0" borderId="44" xfId="1" applyFont="1" applyFill="1" applyBorder="1"/>
    <xf numFmtId="0" fontId="13" fillId="0" borderId="14" xfId="1" applyFont="1" applyFill="1" applyBorder="1"/>
    <xf numFmtId="0" fontId="13" fillId="0" borderId="41" xfId="1" applyFont="1" applyFill="1" applyBorder="1"/>
    <xf numFmtId="0" fontId="0" fillId="0" borderId="0" xfId="0" applyAlignment="1">
      <alignment horizontal="center"/>
    </xf>
    <xf numFmtId="0" fontId="6" fillId="0" borderId="4" xfId="0" applyFont="1" applyBorder="1" applyAlignment="1">
      <alignment horizontal="center" vertical="top"/>
    </xf>
    <xf numFmtId="0" fontId="12" fillId="0" borderId="0" xfId="0" applyFont="1" applyBorder="1"/>
    <xf numFmtId="0" fontId="12" fillId="0" borderId="0" xfId="0" applyFont="1" applyFill="1" applyBorder="1" applyAlignment="1">
      <alignment horizontal="center"/>
    </xf>
    <xf numFmtId="0" fontId="15" fillId="0" borderId="0" xfId="0" applyFont="1" applyBorder="1"/>
    <xf numFmtId="0" fontId="12" fillId="0" borderId="0" xfId="1" applyFont="1"/>
    <xf numFmtId="0" fontId="12" fillId="0" borderId="0" xfId="0" applyNumberFormat="1" applyFont="1" applyBorder="1"/>
    <xf numFmtId="0" fontId="2" fillId="0" borderId="0" xfId="0" applyFont="1" applyBorder="1" applyAlignment="1">
      <alignment vertical="top"/>
    </xf>
    <xf numFmtId="0" fontId="0" fillId="0" borderId="0" xfId="0" applyAlignment="1">
      <alignment vertical="top"/>
    </xf>
    <xf numFmtId="0" fontId="12" fillId="0" borderId="0"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vertical="top"/>
    </xf>
    <xf numFmtId="0" fontId="6" fillId="0" borderId="4" xfId="0" applyFont="1" applyBorder="1" applyAlignment="1">
      <alignment horizontal="center" wrapText="1"/>
    </xf>
    <xf numFmtId="0" fontId="6" fillId="0" borderId="42" xfId="0" applyFont="1" applyBorder="1" applyAlignment="1">
      <alignment horizontal="center"/>
    </xf>
    <xf numFmtId="0" fontId="0" fillId="0" borderId="42" xfId="0" applyBorder="1" applyAlignment="1">
      <alignment horizontal="center"/>
    </xf>
    <xf numFmtId="0" fontId="0" fillId="0" borderId="4" xfId="0" applyBorder="1" applyAlignment="1">
      <alignment horizontal="center"/>
    </xf>
    <xf numFmtId="0" fontId="6" fillId="0" borderId="0" xfId="0" applyFont="1" applyBorder="1"/>
    <xf numFmtId="49" fontId="6" fillId="0" borderId="0" xfId="0" applyNumberFormat="1" applyFont="1" applyBorder="1" applyAlignment="1">
      <alignment horizontal="center"/>
    </xf>
    <xf numFmtId="0" fontId="6" fillId="0" borderId="0" xfId="0" applyFont="1" applyBorder="1" applyAlignment="1">
      <alignment horizontal="center"/>
    </xf>
    <xf numFmtId="0" fontId="12" fillId="0" borderId="0" xfId="0" applyFont="1" applyBorder="1" applyAlignment="1">
      <alignment horizontal="center"/>
    </xf>
    <xf numFmtId="0" fontId="12" fillId="0" borderId="0" xfId="0" applyFont="1" applyFill="1" applyBorder="1" applyAlignment="1">
      <alignment horizontal="center"/>
    </xf>
    <xf numFmtId="0" fontId="9" fillId="2" borderId="14" xfId="0" applyFont="1" applyFill="1" applyBorder="1"/>
    <xf numFmtId="0" fontId="1" fillId="0" borderId="0" xfId="1"/>
    <xf numFmtId="0" fontId="17" fillId="0" borderId="46" xfId="0" applyFont="1" applyBorder="1" applyAlignment="1">
      <alignment horizontal="center"/>
    </xf>
    <xf numFmtId="0" fontId="17" fillId="0" borderId="45" xfId="0" applyFont="1" applyBorder="1" applyAlignment="1">
      <alignment horizontal="center"/>
    </xf>
    <xf numFmtId="0" fontId="9" fillId="3" borderId="48" xfId="0" applyFont="1" applyFill="1" applyBorder="1"/>
    <xf numFmtId="0" fontId="9" fillId="0" borderId="47" xfId="0" applyFont="1" applyBorder="1"/>
    <xf numFmtId="0" fontId="9" fillId="2" borderId="18" xfId="0" applyFont="1" applyFill="1" applyBorder="1"/>
    <xf numFmtId="0" fontId="9" fillId="2" borderId="47" xfId="0" applyFont="1" applyFill="1" applyBorder="1"/>
    <xf numFmtId="0" fontId="17" fillId="3" borderId="48" xfId="0" applyFont="1" applyFill="1" applyBorder="1"/>
    <xf numFmtId="0" fontId="9" fillId="3" borderId="42" xfId="0" applyFont="1" applyFill="1" applyBorder="1"/>
    <xf numFmtId="0" fontId="17" fillId="0" borderId="46" xfId="0" applyFont="1" applyBorder="1" applyAlignment="1">
      <alignment horizontal="center" vertical="center"/>
    </xf>
    <xf numFmtId="0" fontId="16" fillId="0" borderId="44" xfId="0" applyFont="1" applyBorder="1" applyAlignment="1">
      <alignment horizontal="center"/>
    </xf>
    <xf numFmtId="0" fontId="16" fillId="0" borderId="49" xfId="0" applyFont="1" applyBorder="1" applyAlignment="1">
      <alignment horizontal="center"/>
    </xf>
    <xf numFmtId="0" fontId="9" fillId="0" borderId="13" xfId="0" applyFont="1" applyBorder="1" applyAlignment="1">
      <alignment horizontal="center"/>
    </xf>
    <xf numFmtId="0" fontId="9" fillId="0" borderId="47" xfId="0" applyFont="1" applyBorder="1" applyAlignment="1">
      <alignment horizontal="center"/>
    </xf>
    <xf numFmtId="0" fontId="9" fillId="0" borderId="13" xfId="0" applyFont="1" applyBorder="1"/>
    <xf numFmtId="0" fontId="17" fillId="0" borderId="13" xfId="0" applyFont="1" applyBorder="1" applyAlignment="1">
      <alignment horizontal="center"/>
    </xf>
    <xf numFmtId="0" fontId="17" fillId="0" borderId="48" xfId="0" applyFont="1" applyBorder="1" applyAlignment="1">
      <alignment horizontal="center"/>
    </xf>
    <xf numFmtId="0" fontId="9" fillId="0" borderId="43" xfId="0" applyFont="1" applyBorder="1" applyAlignment="1">
      <alignment horizontal="center"/>
    </xf>
    <xf numFmtId="0" fontId="9" fillId="0" borderId="43" xfId="0" applyFont="1" applyBorder="1"/>
    <xf numFmtId="0" fontId="9" fillId="0" borderId="48" xfId="0" applyFont="1" applyBorder="1"/>
    <xf numFmtId="0" fontId="1" fillId="0" borderId="4" xfId="1" applyBorder="1"/>
    <xf numFmtId="0" fontId="9" fillId="0" borderId="41" xfId="0" applyFont="1" applyBorder="1"/>
    <xf numFmtId="0" fontId="9" fillId="0" borderId="49" xfId="0" applyFont="1" applyBorder="1"/>
    <xf numFmtId="0" fontId="18" fillId="3" borderId="45" xfId="0" applyFont="1" applyFill="1" applyBorder="1" applyAlignment="1">
      <alignment horizontal="left" vertical="center" wrapText="1"/>
    </xf>
    <xf numFmtId="0" fontId="9" fillId="0" borderId="45" xfId="0" applyFont="1" applyBorder="1" applyAlignment="1">
      <alignment horizontal="center" vertical="center"/>
    </xf>
    <xf numFmtId="0" fontId="9" fillId="0" borderId="13" xfId="0" applyFont="1" applyBorder="1" applyAlignment="1">
      <alignment horizontal="center" vertical="center"/>
    </xf>
    <xf numFmtId="0" fontId="19" fillId="3" borderId="48" xfId="0" applyFont="1" applyFill="1" applyBorder="1" applyAlignment="1">
      <alignment horizontal="left" vertical="center" wrapText="1"/>
    </xf>
    <xf numFmtId="0" fontId="9" fillId="0" borderId="45" xfId="0" applyFont="1" applyBorder="1" applyAlignment="1">
      <alignment horizontal="center"/>
    </xf>
    <xf numFmtId="0" fontId="9" fillId="3" borderId="49" xfId="0" applyFont="1" applyFill="1" applyBorder="1"/>
    <xf numFmtId="0" fontId="12" fillId="0" borderId="0" xfId="0" applyNumberFormat="1" applyFont="1" applyFill="1" applyBorder="1" applyAlignment="1">
      <alignment horizontal="center"/>
    </xf>
    <xf numFmtId="0" fontId="12" fillId="0" borderId="0" xfId="0" applyNumberFormat="1" applyFont="1" applyBorder="1" applyAlignment="1">
      <alignment horizontal="center"/>
    </xf>
    <xf numFmtId="0" fontId="16" fillId="0" borderId="44" xfId="0" applyNumberFormat="1" applyFont="1" applyBorder="1" applyAlignment="1">
      <alignment horizontal="center"/>
    </xf>
    <xf numFmtId="0" fontId="9" fillId="0" borderId="47" xfId="0" applyNumberFormat="1" applyFont="1" applyBorder="1" applyAlignment="1">
      <alignment horizontal="center"/>
    </xf>
    <xf numFmtId="0" fontId="9" fillId="0" borderId="13" xfId="0" applyNumberFormat="1" applyFont="1" applyBorder="1" applyAlignment="1">
      <alignment horizontal="center" vertical="center"/>
    </xf>
    <xf numFmtId="0" fontId="9" fillId="0" borderId="45" xfId="0" applyNumberFormat="1" applyFont="1" applyBorder="1" applyAlignment="1">
      <alignment horizontal="center"/>
    </xf>
    <xf numFmtId="0" fontId="9" fillId="0" borderId="13" xfId="0" applyNumberFormat="1" applyFont="1" applyBorder="1" applyAlignment="1">
      <alignment horizontal="center"/>
    </xf>
    <xf numFmtId="0" fontId="1" fillId="0" borderId="0" xfId="1" applyNumberFormat="1"/>
    <xf numFmtId="0" fontId="21" fillId="0" borderId="47" xfId="0" applyFont="1" applyBorder="1" applyAlignment="1">
      <alignment horizontal="left" vertical="center" wrapText="1"/>
    </xf>
    <xf numFmtId="0" fontId="21" fillId="0" borderId="17" xfId="0" applyFont="1" applyBorder="1" applyAlignment="1">
      <alignment horizontal="left" vertical="center" wrapText="1"/>
    </xf>
    <xf numFmtId="0" fontId="21" fillId="0" borderId="43" xfId="0" applyFont="1" applyBorder="1" applyAlignment="1">
      <alignment horizontal="left" vertical="center" wrapText="1"/>
    </xf>
    <xf numFmtId="0" fontId="21" fillId="0" borderId="45" xfId="0" applyFont="1" applyBorder="1" applyAlignment="1">
      <alignment horizontal="left" vertical="center" wrapText="1"/>
    </xf>
    <xf numFmtId="0" fontId="21" fillId="0" borderId="13" xfId="0" applyFont="1" applyBorder="1" applyAlignment="1">
      <alignment horizontal="left" vertical="center" wrapText="1"/>
    </xf>
    <xf numFmtId="0" fontId="12" fillId="0" borderId="0" xfId="0" applyFont="1" applyBorder="1" applyAlignment="1">
      <alignment horizontal="center"/>
    </xf>
    <xf numFmtId="0" fontId="12" fillId="0" borderId="0" xfId="0" applyFont="1" applyFill="1" applyBorder="1" applyAlignment="1">
      <alignment horizontal="center"/>
    </xf>
    <xf numFmtId="0" fontId="17" fillId="0" borderId="18" xfId="0" applyNumberFormat="1" applyFont="1" applyFill="1" applyBorder="1" applyAlignment="1">
      <alignment horizontal="center" vertical="center"/>
    </xf>
    <xf numFmtId="0" fontId="9" fillId="4" borderId="47" xfId="0" applyNumberFormat="1" applyFont="1" applyFill="1" applyBorder="1" applyAlignment="1">
      <alignment horizontal="center"/>
    </xf>
    <xf numFmtId="0" fontId="9" fillId="4" borderId="13" xfId="0" applyFont="1" applyFill="1" applyBorder="1" applyAlignment="1">
      <alignment horizontal="center"/>
    </xf>
    <xf numFmtId="0" fontId="9" fillId="4" borderId="47" xfId="0" applyFont="1" applyFill="1" applyBorder="1"/>
    <xf numFmtId="0" fontId="9" fillId="4" borderId="13" xfId="0" applyFont="1" applyFill="1" applyBorder="1"/>
    <xf numFmtId="0" fontId="1" fillId="4" borderId="0" xfId="1" applyFill="1"/>
    <xf numFmtId="0" fontId="17" fillId="4" borderId="42" xfId="0" applyFont="1" applyFill="1" applyBorder="1" applyAlignment="1">
      <alignment horizontal="center"/>
    </xf>
    <xf numFmtId="0" fontId="16" fillId="4" borderId="44" xfId="0" applyFont="1" applyFill="1" applyBorder="1" applyAlignment="1">
      <alignment horizontal="center"/>
    </xf>
    <xf numFmtId="0" fontId="20" fillId="0" borderId="0" xfId="1" applyFont="1" applyAlignment="1">
      <alignment vertical="center" wrapText="1"/>
    </xf>
    <xf numFmtId="0" fontId="1" fillId="5" borderId="0" xfId="1" applyFill="1" applyBorder="1"/>
    <xf numFmtId="1" fontId="9" fillId="5" borderId="49" xfId="0" applyNumberFormat="1" applyFont="1" applyFill="1" applyBorder="1" applyAlignment="1">
      <alignment horizontal="center" vertical="center"/>
    </xf>
    <xf numFmtId="1" fontId="9" fillId="5" borderId="45" xfId="0" applyNumberFormat="1" applyFont="1" applyFill="1" applyBorder="1" applyAlignment="1">
      <alignment horizontal="center" vertical="center"/>
    </xf>
    <xf numFmtId="0" fontId="9" fillId="5" borderId="48" xfId="0" applyFont="1" applyFill="1" applyBorder="1" applyAlignment="1"/>
    <xf numFmtId="0" fontId="0" fillId="5" borderId="49" xfId="0" applyFill="1" applyBorder="1" applyAlignment="1"/>
    <xf numFmtId="0" fontId="1" fillId="5" borderId="0" xfId="1" applyFill="1"/>
    <xf numFmtId="0" fontId="9" fillId="5" borderId="47" xfId="0" applyFont="1" applyFill="1" applyBorder="1"/>
    <xf numFmtId="0" fontId="12" fillId="0" borderId="0" xfId="0" applyFont="1" applyBorder="1" applyAlignment="1">
      <alignment horizontal="center"/>
    </xf>
    <xf numFmtId="0" fontId="12" fillId="0" borderId="0" xfId="0" applyFont="1" applyBorder="1" applyAlignment="1"/>
    <xf numFmtId="0" fontId="0" fillId="0" borderId="0" xfId="0" applyAlignment="1"/>
    <xf numFmtId="0" fontId="17" fillId="0" borderId="47" xfId="0" applyFont="1" applyFill="1" applyBorder="1" applyAlignment="1">
      <alignment horizontal="center" vertical="center"/>
    </xf>
    <xf numFmtId="0" fontId="9" fillId="0" borderId="18" xfId="0" applyNumberFormat="1" applyFont="1" applyBorder="1" applyAlignment="1">
      <alignment horizontal="center" vertical="center"/>
    </xf>
    <xf numFmtId="0" fontId="12" fillId="0" borderId="0" xfId="1" applyNumberFormat="1" applyFont="1" applyAlignment="1">
      <alignment horizontal="center" vertical="center"/>
    </xf>
    <xf numFmtId="0" fontId="12" fillId="0" borderId="0" xfId="1" applyFont="1" applyAlignment="1">
      <alignment horizontal="center" vertical="center"/>
    </xf>
    <xf numFmtId="0" fontId="12" fillId="0" borderId="0" xfId="0" applyFont="1"/>
    <xf numFmtId="0" fontId="23" fillId="0" borderId="0" xfId="0" applyFont="1"/>
    <xf numFmtId="0" fontId="12" fillId="0" borderId="4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7" xfId="0" applyFont="1" applyBorder="1" applyAlignment="1">
      <alignment horizontal="center" vertical="center" wrapText="1"/>
    </xf>
    <xf numFmtId="0" fontId="12" fillId="6" borderId="0" xfId="0" applyFont="1" applyFill="1"/>
    <xf numFmtId="0" fontId="12" fillId="5" borderId="0" xfId="0" applyFont="1" applyFill="1"/>
    <xf numFmtId="0" fontId="24" fillId="0" borderId="0" xfId="0" applyFont="1"/>
    <xf numFmtId="0" fontId="25" fillId="0" borderId="0" xfId="0" applyFont="1"/>
    <xf numFmtId="0" fontId="12" fillId="0" borderId="0" xfId="0" applyNumberFormat="1" applyFont="1"/>
    <xf numFmtId="0" fontId="20" fillId="0" borderId="37" xfId="1" applyFont="1" applyBorder="1" applyAlignment="1">
      <alignment horizontal="center" vertical="center" wrapText="1"/>
    </xf>
    <xf numFmtId="0" fontId="20" fillId="0" borderId="0" xfId="1" applyFont="1" applyAlignment="1">
      <alignment horizontal="center" vertical="center" wrapText="1"/>
    </xf>
    <xf numFmtId="0" fontId="0" fillId="0" borderId="0" xfId="1" applyFont="1"/>
    <xf numFmtId="0" fontId="17" fillId="7" borderId="13" xfId="0" applyFont="1" applyFill="1" applyBorder="1" applyAlignment="1">
      <alignment horizontal="center"/>
    </xf>
    <xf numFmtId="0" fontId="9" fillId="7" borderId="47" xfId="0" applyFont="1" applyFill="1" applyBorder="1" applyAlignment="1">
      <alignment horizontal="center"/>
    </xf>
    <xf numFmtId="0" fontId="9" fillId="7" borderId="47" xfId="0" applyNumberFormat="1" applyFont="1" applyFill="1" applyBorder="1" applyAlignment="1">
      <alignment horizontal="center"/>
    </xf>
    <xf numFmtId="0" fontId="9" fillId="7" borderId="13" xfId="0" applyFont="1" applyFill="1" applyBorder="1" applyAlignment="1">
      <alignment horizontal="center"/>
    </xf>
    <xf numFmtId="0" fontId="9" fillId="7" borderId="47" xfId="0" applyFont="1" applyFill="1" applyBorder="1"/>
    <xf numFmtId="0" fontId="9" fillId="7" borderId="41" xfId="0" applyFont="1" applyFill="1" applyBorder="1"/>
    <xf numFmtId="0" fontId="9" fillId="7" borderId="49" xfId="0" applyFont="1" applyFill="1" applyBorder="1"/>
    <xf numFmtId="0" fontId="9" fillId="7" borderId="13" xfId="0" applyFont="1" applyFill="1" applyBorder="1"/>
    <xf numFmtId="0" fontId="1" fillId="7" borderId="0" xfId="1" applyFill="1"/>
    <xf numFmtId="0" fontId="20" fillId="0" borderId="0" xfId="1" applyFont="1" applyBorder="1" applyAlignment="1">
      <alignment horizontal="center" vertical="center" wrapText="1"/>
    </xf>
    <xf numFmtId="0" fontId="26" fillId="0" borderId="0" xfId="0" applyFont="1"/>
    <xf numFmtId="0" fontId="27" fillId="0" borderId="0" xfId="0" applyFont="1"/>
    <xf numFmtId="0" fontId="26" fillId="0" borderId="51" xfId="0" applyFont="1" applyBorder="1" applyProtection="1">
      <protection locked="0"/>
    </xf>
    <xf numFmtId="0" fontId="26" fillId="0" borderId="52" xfId="0" applyFont="1" applyBorder="1" applyProtection="1">
      <protection locked="0"/>
    </xf>
    <xf numFmtId="0" fontId="26" fillId="0" borderId="53" xfId="0" applyFont="1" applyBorder="1" applyProtection="1">
      <protection locked="0"/>
    </xf>
    <xf numFmtId="0" fontId="26" fillId="0" borderId="54" xfId="0" applyFont="1" applyBorder="1" applyProtection="1">
      <protection locked="0"/>
    </xf>
    <xf numFmtId="0" fontId="27" fillId="0" borderId="4" xfId="0" applyFont="1" applyBorder="1" applyProtection="1">
      <protection locked="0"/>
    </xf>
    <xf numFmtId="0" fontId="27" fillId="0" borderId="0" xfId="0" applyFont="1" applyBorder="1" applyProtection="1">
      <protection locked="0"/>
    </xf>
    <xf numFmtId="0" fontId="27" fillId="0" borderId="0" xfId="0" applyFont="1" applyProtection="1">
      <protection locked="0"/>
    </xf>
    <xf numFmtId="0" fontId="27" fillId="0" borderId="55" xfId="0" applyFont="1" applyBorder="1" applyProtection="1">
      <protection locked="0"/>
    </xf>
    <xf numFmtId="0" fontId="27" fillId="0" borderId="49" xfId="0" applyFont="1" applyBorder="1" applyProtection="1">
      <protection locked="0"/>
    </xf>
    <xf numFmtId="0" fontId="27" fillId="0" borderId="56" xfId="0" applyFont="1" applyBorder="1" applyProtection="1">
      <protection locked="0"/>
    </xf>
    <xf numFmtId="0" fontId="27" fillId="0" borderId="30" xfId="0" applyFont="1" applyBorder="1" applyProtection="1">
      <protection locked="0"/>
    </xf>
    <xf numFmtId="0" fontId="27" fillId="0" borderId="13" xfId="0" applyFont="1" applyBorder="1" applyProtection="1">
      <protection locked="0"/>
    </xf>
    <xf numFmtId="0" fontId="27" fillId="0" borderId="31" xfId="0" applyFont="1" applyBorder="1" applyProtection="1">
      <protection locked="0"/>
    </xf>
    <xf numFmtId="0" fontId="27" fillId="0" borderId="2" xfId="0" applyFont="1" applyFill="1" applyBorder="1"/>
    <xf numFmtId="0" fontId="26" fillId="0" borderId="2" xfId="0" applyFont="1" applyFill="1" applyBorder="1"/>
    <xf numFmtId="0" fontId="27" fillId="0" borderId="3" xfId="0" applyFont="1" applyFill="1" applyBorder="1"/>
    <xf numFmtId="0" fontId="26" fillId="0" borderId="50" xfId="0" applyFont="1" applyFill="1" applyBorder="1"/>
    <xf numFmtId="0" fontId="26" fillId="0" borderId="0" xfId="0" applyFont="1" applyFill="1" applyBorder="1"/>
    <xf numFmtId="0" fontId="27" fillId="0" borderId="0" xfId="0" applyFont="1" applyFill="1" applyBorder="1"/>
    <xf numFmtId="0" fontId="27" fillId="0" borderId="42" xfId="0" applyFont="1" applyBorder="1"/>
    <xf numFmtId="0" fontId="27" fillId="0" borderId="0" xfId="0" applyFont="1" applyBorder="1"/>
    <xf numFmtId="0" fontId="27" fillId="0" borderId="43" xfId="0" applyFont="1" applyBorder="1"/>
    <xf numFmtId="0" fontId="27" fillId="0" borderId="14" xfId="0" applyFont="1" applyBorder="1"/>
    <xf numFmtId="0" fontId="27" fillId="0" borderId="41" xfId="0" applyFont="1" applyBorder="1"/>
    <xf numFmtId="0" fontId="27" fillId="0" borderId="47" xfId="0" applyFont="1" applyBorder="1"/>
    <xf numFmtId="9" fontId="27" fillId="0" borderId="0" xfId="0" applyNumberFormat="1" applyFont="1" applyBorder="1"/>
    <xf numFmtId="9" fontId="27" fillId="0" borderId="14" xfId="0" applyNumberFormat="1" applyFont="1" applyBorder="1"/>
    <xf numFmtId="0" fontId="27" fillId="0" borderId="44" xfId="0" applyFont="1" applyBorder="1"/>
    <xf numFmtId="0" fontId="27" fillId="0" borderId="46" xfId="0" applyFont="1" applyBorder="1" applyProtection="1">
      <protection locked="0"/>
    </xf>
    <xf numFmtId="0" fontId="12" fillId="0" borderId="0" xfId="0" applyFont="1" applyBorder="1" applyAlignment="1">
      <alignment horizontal="center"/>
    </xf>
    <xf numFmtId="0" fontId="12" fillId="0" borderId="42" xfId="0" applyFont="1" applyBorder="1"/>
    <xf numFmtId="0" fontId="12" fillId="0" borderId="43" xfId="0" applyFont="1" applyBorder="1"/>
    <xf numFmtId="0" fontId="12" fillId="0" borderId="44" xfId="0" applyFont="1" applyBorder="1"/>
    <xf numFmtId="0" fontId="12" fillId="0" borderId="14" xfId="0" applyFont="1" applyBorder="1"/>
    <xf numFmtId="0" fontId="12" fillId="0" borderId="41" xfId="0" applyFont="1" applyBorder="1"/>
    <xf numFmtId="0" fontId="12" fillId="0" borderId="18" xfId="0" applyFont="1" applyBorder="1" applyAlignment="1">
      <alignment horizontal="center" vertical="center"/>
    </xf>
    <xf numFmtId="0" fontId="12" fillId="0" borderId="13" xfId="0" applyFont="1" applyBorder="1" applyAlignment="1">
      <alignment wrapText="1"/>
    </xf>
    <xf numFmtId="0" fontId="12" fillId="4" borderId="13" xfId="0" applyFont="1" applyFill="1" applyBorder="1"/>
    <xf numFmtId="0" fontId="12" fillId="0" borderId="48" xfId="0" applyFont="1" applyBorder="1"/>
    <xf numFmtId="0" fontId="12" fillId="0" borderId="49" xfId="0" applyFont="1" applyBorder="1"/>
    <xf numFmtId="0" fontId="12" fillId="6" borderId="13" xfId="0" applyFont="1" applyFill="1" applyBorder="1"/>
    <xf numFmtId="0" fontId="12" fillId="0" borderId="13" xfId="0" applyFont="1" applyBorder="1" applyAlignment="1">
      <alignment horizontal="center" vertical="center" wrapText="1"/>
    </xf>
    <xf numFmtId="0" fontId="12" fillId="0" borderId="13" xfId="0" applyNumberFormat="1" applyFont="1" applyBorder="1" applyAlignment="1">
      <alignment horizontal="center" vertical="center"/>
    </xf>
    <xf numFmtId="0" fontId="12" fillId="0" borderId="14" xfId="0" applyFont="1" applyBorder="1" applyAlignment="1">
      <alignment horizontal="center" vertical="center"/>
    </xf>
    <xf numFmtId="0" fontId="12" fillId="0" borderId="41" xfId="0" applyFont="1" applyFill="1" applyBorder="1" applyAlignment="1">
      <alignment horizontal="center" vertical="center"/>
    </xf>
    <xf numFmtId="0" fontId="12" fillId="0" borderId="46" xfId="0" applyFont="1" applyBorder="1"/>
    <xf numFmtId="0" fontId="12" fillId="0" borderId="18" xfId="0" applyFont="1" applyBorder="1"/>
    <xf numFmtId="0" fontId="12" fillId="0" borderId="47" xfId="0" applyFont="1" applyBorder="1"/>
    <xf numFmtId="9" fontId="12" fillId="0" borderId="18" xfId="0" applyNumberFormat="1" applyFont="1" applyBorder="1"/>
    <xf numFmtId="0" fontId="12" fillId="0" borderId="13" xfId="0" applyFont="1" applyBorder="1"/>
    <xf numFmtId="9" fontId="12" fillId="0" borderId="14" xfId="0" applyNumberFormat="1" applyFont="1" applyBorder="1"/>
    <xf numFmtId="0" fontId="11" fillId="4" borderId="41" xfId="0" applyFont="1" applyFill="1" applyBorder="1"/>
    <xf numFmtId="0" fontId="12" fillId="4" borderId="14" xfId="0" applyFont="1" applyFill="1" applyBorder="1"/>
    <xf numFmtId="0" fontId="12" fillId="4" borderId="18" xfId="0" applyFont="1" applyFill="1" applyBorder="1"/>
    <xf numFmtId="1" fontId="12" fillId="0" borderId="41" xfId="0" applyNumberFormat="1" applyFont="1" applyBorder="1"/>
    <xf numFmtId="0" fontId="27" fillId="0" borderId="57" xfId="0" applyFont="1" applyBorder="1" applyProtection="1">
      <protection locked="0"/>
    </xf>
    <xf numFmtId="0" fontId="27" fillId="0" borderId="45" xfId="0" applyFont="1" applyBorder="1" applyProtection="1">
      <protection locked="0"/>
    </xf>
    <xf numFmtId="0" fontId="27" fillId="0" borderId="58" xfId="0" applyFont="1" applyBorder="1" applyProtection="1">
      <protection locked="0"/>
    </xf>
    <xf numFmtId="0" fontId="27" fillId="0" borderId="44" xfId="0" applyFont="1" applyBorder="1" applyProtection="1">
      <protection locked="0"/>
    </xf>
    <xf numFmtId="0" fontId="29" fillId="0" borderId="14" xfId="0" applyFont="1" applyBorder="1"/>
    <xf numFmtId="0" fontId="26" fillId="0" borderId="14" xfId="0" applyFont="1" applyBorder="1"/>
    <xf numFmtId="9" fontId="27" fillId="0" borderId="44" xfId="0" applyNumberFormat="1" applyFont="1" applyBorder="1" applyProtection="1">
      <protection locked="0"/>
    </xf>
    <xf numFmtId="9" fontId="27" fillId="0" borderId="14" xfId="0" applyNumberFormat="1" applyFont="1" applyBorder="1" applyProtection="1">
      <protection locked="0"/>
    </xf>
    <xf numFmtId="0" fontId="27" fillId="0" borderId="18" xfId="0" applyFont="1" applyBorder="1" applyProtection="1">
      <protection locked="0"/>
    </xf>
    <xf numFmtId="0" fontId="27" fillId="0" borderId="18" xfId="0" applyFont="1" applyBorder="1"/>
    <xf numFmtId="9" fontId="27" fillId="0" borderId="46" xfId="0" applyNumberFormat="1" applyFont="1" applyBorder="1" applyProtection="1">
      <protection locked="0"/>
    </xf>
    <xf numFmtId="9" fontId="27" fillId="0" borderId="18" xfId="0" applyNumberFormat="1" applyFont="1" applyBorder="1" applyProtection="1">
      <protection locked="0"/>
    </xf>
    <xf numFmtId="9" fontId="27" fillId="0" borderId="18" xfId="0" applyNumberFormat="1" applyFont="1" applyBorder="1"/>
    <xf numFmtId="164" fontId="12" fillId="0" borderId="14" xfId="0" applyNumberFormat="1" applyFont="1" applyBorder="1"/>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5" fillId="0" borderId="26" xfId="0" applyFont="1" applyBorder="1" applyAlignment="1">
      <alignment horizontal="center"/>
    </xf>
    <xf numFmtId="0" fontId="0" fillId="0" borderId="15" xfId="0" applyBorder="1" applyAlignment="1">
      <alignment horizontal="center"/>
    </xf>
    <xf numFmtId="0" fontId="11" fillId="0" borderId="46" xfId="0" applyFont="1" applyBorder="1" applyAlignment="1">
      <alignment horizontal="center"/>
    </xf>
    <xf numFmtId="0" fontId="11" fillId="0" borderId="18" xfId="0" applyFont="1" applyBorder="1" applyAlignment="1">
      <alignment horizontal="center"/>
    </xf>
    <xf numFmtId="0" fontId="11" fillId="0" borderId="47" xfId="0" applyFont="1" applyBorder="1" applyAlignment="1">
      <alignment horizontal="center"/>
    </xf>
    <xf numFmtId="0" fontId="12" fillId="0" borderId="18" xfId="0" applyFont="1" applyBorder="1" applyAlignment="1">
      <alignment horizontal="center"/>
    </xf>
    <xf numFmtId="0" fontId="12" fillId="0" borderId="47" xfId="0" applyFont="1" applyBorder="1" applyAlignment="1">
      <alignment horizontal="center"/>
    </xf>
    <xf numFmtId="0" fontId="11" fillId="0" borderId="44" xfId="0" applyFont="1" applyBorder="1" applyAlignment="1">
      <alignment horizontal="center"/>
    </xf>
    <xf numFmtId="0" fontId="12" fillId="0" borderId="14" xfId="0" applyFont="1" applyBorder="1" applyAlignment="1">
      <alignment horizontal="center"/>
    </xf>
    <xf numFmtId="0" fontId="12" fillId="0" borderId="41" xfId="0" applyFont="1" applyBorder="1" applyAlignment="1">
      <alignment horizontal="center"/>
    </xf>
    <xf numFmtId="0" fontId="0" fillId="0" borderId="0" xfId="0"/>
    <xf numFmtId="0" fontId="11" fillId="0" borderId="0" xfId="0" applyFont="1"/>
    <xf numFmtId="0" fontId="12" fillId="0" borderId="16" xfId="0" applyFont="1" applyBorder="1"/>
    <xf numFmtId="0" fontId="12" fillId="0" borderId="11" xfId="0" applyFont="1" applyBorder="1"/>
    <xf numFmtId="0" fontId="12" fillId="0" borderId="17" xfId="0" applyFont="1" applyBorder="1"/>
    <xf numFmtId="9" fontId="12" fillId="0" borderId="43" xfId="0" applyNumberFormat="1" applyFont="1" applyBorder="1"/>
    <xf numFmtId="9" fontId="12" fillId="0" borderId="41" xfId="0" applyNumberFormat="1" applyFont="1" applyBorder="1"/>
    <xf numFmtId="0" fontId="12" fillId="0" borderId="42" xfId="0" applyFont="1" applyFill="1" applyBorder="1"/>
    <xf numFmtId="0" fontId="12" fillId="0" borderId="44" xfId="0" applyFont="1" applyFill="1" applyBorder="1"/>
    <xf numFmtId="0" fontId="12" fillId="8" borderId="48" xfId="0" applyFont="1" applyFill="1" applyBorder="1"/>
    <xf numFmtId="0" fontId="12" fillId="8" borderId="0" xfId="0" applyFont="1" applyFill="1" applyBorder="1"/>
    <xf numFmtId="0" fontId="12" fillId="8" borderId="43" xfId="0" applyFont="1" applyFill="1" applyBorder="1"/>
    <xf numFmtId="0" fontId="12" fillId="8" borderId="0" xfId="0" applyFont="1" applyFill="1"/>
    <xf numFmtId="0" fontId="12" fillId="8" borderId="44" xfId="0" applyFont="1" applyFill="1" applyBorder="1"/>
    <xf numFmtId="0" fontId="12" fillId="8" borderId="14" xfId="0" applyFont="1" applyFill="1" applyBorder="1"/>
    <xf numFmtId="0" fontId="12" fillId="8" borderId="41" xfId="0" applyFont="1" applyFill="1" applyBorder="1"/>
    <xf numFmtId="0" fontId="11" fillId="8" borderId="0" xfId="0" applyFont="1" applyFill="1"/>
    <xf numFmtId="0" fontId="12" fillId="8" borderId="42" xfId="0" applyFont="1" applyFill="1" applyBorder="1"/>
    <xf numFmtId="9" fontId="12" fillId="8" borderId="42" xfId="0" applyNumberFormat="1" applyFont="1" applyFill="1" applyBorder="1" applyAlignment="1">
      <alignment horizontal="left"/>
    </xf>
    <xf numFmtId="9" fontId="12" fillId="8" borderId="43" xfId="0" applyNumberFormat="1" applyFont="1" applyFill="1" applyBorder="1"/>
    <xf numFmtId="0" fontId="11" fillId="0" borderId="14" xfId="0" applyFont="1" applyBorder="1" applyAlignment="1">
      <alignment horizontal="center"/>
    </xf>
    <xf numFmtId="0" fontId="27" fillId="8" borderId="55" xfId="0" applyFont="1" applyFill="1" applyBorder="1" applyProtection="1">
      <protection locked="0"/>
    </xf>
    <xf numFmtId="0" fontId="27" fillId="8" borderId="49" xfId="0" applyFont="1" applyFill="1" applyBorder="1" applyProtection="1">
      <protection locked="0"/>
    </xf>
    <xf numFmtId="0" fontId="27" fillId="8" borderId="0" xfId="0" applyFont="1" applyFill="1"/>
    <xf numFmtId="0" fontId="27" fillId="8" borderId="30" xfId="0" applyFont="1" applyFill="1" applyBorder="1" applyProtection="1">
      <protection locked="0"/>
    </xf>
    <xf numFmtId="0" fontId="27" fillId="8" borderId="13" xfId="0" applyFont="1" applyFill="1" applyBorder="1" applyProtection="1">
      <protection locked="0"/>
    </xf>
    <xf numFmtId="0" fontId="27" fillId="0" borderId="13" xfId="0" applyFont="1" applyBorder="1"/>
    <xf numFmtId="9" fontId="27" fillId="0" borderId="13" xfId="0" applyNumberFormat="1" applyFont="1" applyBorder="1"/>
    <xf numFmtId="9" fontId="27" fillId="0" borderId="49" xfId="0" applyNumberFormat="1" applyFont="1" applyBorder="1"/>
    <xf numFmtId="0" fontId="27" fillId="8" borderId="56" xfId="0" applyFont="1" applyFill="1" applyBorder="1" applyProtection="1">
      <protection locked="0"/>
    </xf>
    <xf numFmtId="0" fontId="27" fillId="8" borderId="0" xfId="0" applyFont="1" applyFill="1" applyProtection="1">
      <protection locked="0"/>
    </xf>
    <xf numFmtId="0" fontId="27" fillId="8" borderId="31" xfId="0" applyFont="1" applyFill="1" applyBorder="1" applyProtection="1">
      <protection locked="0"/>
    </xf>
    <xf numFmtId="0" fontId="27" fillId="8" borderId="57" xfId="0" applyFont="1" applyFill="1" applyBorder="1" applyProtection="1">
      <protection locked="0"/>
    </xf>
    <xf numFmtId="0" fontId="27" fillId="8" borderId="45" xfId="0" applyFont="1" applyFill="1" applyBorder="1" applyProtection="1">
      <protection locked="0"/>
    </xf>
    <xf numFmtId="0" fontId="27" fillId="8" borderId="58" xfId="0" applyFont="1" applyFill="1" applyBorder="1" applyProtection="1">
      <protection locked="0"/>
    </xf>
    <xf numFmtId="0" fontId="17" fillId="8" borderId="13" xfId="0" applyFont="1" applyFill="1" applyBorder="1" applyAlignment="1">
      <alignment horizontal="center"/>
    </xf>
    <xf numFmtId="0" fontId="9" fillId="8" borderId="47" xfId="0" applyFont="1" applyFill="1" applyBorder="1" applyAlignment="1">
      <alignment horizontal="center"/>
    </xf>
    <xf numFmtId="0" fontId="9" fillId="8" borderId="47" xfId="0" applyNumberFormat="1" applyFont="1" applyFill="1" applyBorder="1" applyAlignment="1">
      <alignment horizontal="center"/>
    </xf>
    <xf numFmtId="0" fontId="9" fillId="8" borderId="13" xfId="0" applyFont="1" applyFill="1" applyBorder="1" applyAlignment="1">
      <alignment horizontal="center"/>
    </xf>
    <xf numFmtId="0" fontId="9" fillId="8" borderId="47" xfId="0" applyFont="1" applyFill="1" applyBorder="1"/>
    <xf numFmtId="0" fontId="9" fillId="8" borderId="43" xfId="0" applyFont="1" applyFill="1" applyBorder="1"/>
    <xf numFmtId="0" fontId="1" fillId="8" borderId="0" xfId="1" applyFill="1"/>
    <xf numFmtId="0" fontId="17" fillId="0" borderId="48" xfId="0" applyFont="1" applyFill="1" applyBorder="1" applyAlignment="1">
      <alignment horizontal="center"/>
    </xf>
    <xf numFmtId="0" fontId="9" fillId="0" borderId="43" xfId="0" applyFont="1" applyFill="1" applyBorder="1" applyAlignment="1">
      <alignment horizontal="center"/>
    </xf>
    <xf numFmtId="0" fontId="9" fillId="0" borderId="47" xfId="0" applyNumberFormat="1" applyFont="1" applyFill="1" applyBorder="1" applyAlignment="1">
      <alignment horizontal="center"/>
    </xf>
    <xf numFmtId="0" fontId="9" fillId="0" borderId="13" xfId="0" applyFont="1" applyFill="1" applyBorder="1" applyAlignment="1">
      <alignment horizontal="center"/>
    </xf>
    <xf numFmtId="0" fontId="9" fillId="0" borderId="47" xfId="0" applyFont="1" applyFill="1" applyBorder="1"/>
    <xf numFmtId="0" fontId="9" fillId="0" borderId="43" xfId="0" applyFont="1" applyFill="1" applyBorder="1"/>
    <xf numFmtId="0" fontId="9" fillId="0" borderId="48" xfId="0" applyFont="1" applyFill="1" applyBorder="1"/>
    <xf numFmtId="0" fontId="1" fillId="0" borderId="0" xfId="1" applyFill="1"/>
    <xf numFmtId="0" fontId="17" fillId="0" borderId="13" xfId="0" applyFont="1" applyFill="1" applyBorder="1" applyAlignment="1">
      <alignment horizontal="center"/>
    </xf>
    <xf numFmtId="0" fontId="9" fillId="0" borderId="47" xfId="0" applyFont="1" applyFill="1" applyBorder="1" applyAlignment="1">
      <alignment horizontal="center"/>
    </xf>
    <xf numFmtId="0" fontId="9" fillId="8" borderId="43" xfId="0" applyNumberFormat="1" applyFont="1" applyFill="1" applyBorder="1" applyAlignment="1">
      <alignment horizontal="center"/>
    </xf>
    <xf numFmtId="0" fontId="9" fillId="8" borderId="48" xfId="0" applyFont="1" applyFill="1" applyBorder="1" applyAlignment="1">
      <alignment horizontal="center"/>
    </xf>
    <xf numFmtId="0" fontId="9" fillId="8" borderId="13" xfId="0" applyFont="1" applyFill="1" applyBorder="1"/>
    <xf numFmtId="0" fontId="17" fillId="8" borderId="45" xfId="0" applyFont="1" applyFill="1" applyBorder="1" applyAlignment="1">
      <alignment horizontal="center"/>
    </xf>
    <xf numFmtId="0" fontId="0" fillId="8" borderId="0" xfId="0" applyFill="1"/>
    <xf numFmtId="0" fontId="0" fillId="8" borderId="0" xfId="1" applyFont="1" applyFill="1"/>
    <xf numFmtId="0" fontId="1" fillId="8" borderId="4" xfId="1" applyFill="1" applyBorder="1"/>
    <xf numFmtId="0" fontId="9" fillId="8" borderId="41" xfId="0" applyFont="1" applyFill="1" applyBorder="1"/>
    <xf numFmtId="0" fontId="9" fillId="8" borderId="49" xfId="0" applyFont="1" applyFill="1" applyBorder="1"/>
    <xf numFmtId="0" fontId="12" fillId="0" borderId="0" xfId="0" applyFont="1" applyFill="1" applyBorder="1"/>
    <xf numFmtId="0" fontId="12" fillId="0" borderId="0" xfId="0" applyFont="1" applyBorder="1" applyAlignment="1">
      <alignment wrapText="1"/>
    </xf>
    <xf numFmtId="0" fontId="12" fillId="0" borderId="0" xfId="0" applyNumberFormat="1" applyFont="1" applyBorder="1" applyAlignment="1">
      <alignment wrapText="1"/>
    </xf>
    <xf numFmtId="0" fontId="11" fillId="0" borderId="0" xfId="0" applyFont="1" applyBorder="1" applyAlignment="1">
      <alignment horizontal="center" vertical="center" wrapText="1"/>
    </xf>
    <xf numFmtId="0" fontId="30" fillId="0" borderId="18" xfId="0" applyFont="1" applyBorder="1" applyAlignment="1">
      <alignment horizontal="center"/>
    </xf>
    <xf numFmtId="0" fontId="6" fillId="8" borderId="35" xfId="0" applyFont="1" applyFill="1" applyBorder="1" applyAlignment="1">
      <alignment horizontal="center"/>
    </xf>
    <xf numFmtId="0" fontId="6" fillId="8" borderId="30" xfId="0" applyFont="1" applyFill="1" applyBorder="1" applyAlignment="1">
      <alignment horizontal="center"/>
    </xf>
    <xf numFmtId="0" fontId="6" fillId="8" borderId="13" xfId="0" applyFont="1" applyFill="1" applyBorder="1" applyAlignment="1">
      <alignment horizontal="center"/>
    </xf>
    <xf numFmtId="0" fontId="6" fillId="8" borderId="31" xfId="0" applyFont="1" applyFill="1" applyBorder="1" applyAlignment="1">
      <alignment horizontal="center"/>
    </xf>
    <xf numFmtId="0" fontId="6" fillId="8" borderId="4" xfId="0" applyFont="1" applyFill="1" applyBorder="1" applyAlignment="1">
      <alignment horizontal="center" vertical="top"/>
    </xf>
    <xf numFmtId="0" fontId="6" fillId="8" borderId="0" xfId="0" applyFont="1" applyFill="1" applyAlignment="1">
      <alignment horizontal="center" wrapText="1"/>
    </xf>
    <xf numFmtId="0" fontId="6" fillId="8" borderId="0" xfId="0" applyFont="1" applyFill="1"/>
    <xf numFmtId="0" fontId="6" fillId="8" borderId="4" xfId="0" applyFont="1" applyFill="1" applyBorder="1" applyAlignment="1">
      <alignment horizontal="center"/>
    </xf>
    <xf numFmtId="0" fontId="6" fillId="8" borderId="0" xfId="0" applyFont="1" applyFill="1" applyAlignment="1">
      <alignment horizontal="center"/>
    </xf>
    <xf numFmtId="0" fontId="0" fillId="8" borderId="0" xfId="0" applyFill="1" applyAlignment="1">
      <alignment horizontal="center"/>
    </xf>
    <xf numFmtId="0" fontId="0" fillId="0" borderId="0" xfId="0" applyBorder="1" applyAlignment="1" applyProtection="1">
      <alignment horizontal="center" vertical="center" wrapText="1"/>
      <protection locked="0"/>
    </xf>
    <xf numFmtId="0" fontId="12" fillId="9" borderId="60" xfId="0" applyNumberFormat="1" applyFont="1" applyFill="1" applyBorder="1"/>
    <xf numFmtId="0" fontId="12" fillId="9" borderId="61" xfId="0" applyFont="1" applyFill="1" applyBorder="1"/>
    <xf numFmtId="0" fontId="12" fillId="0" borderId="63" xfId="0" applyFont="1" applyBorder="1"/>
    <xf numFmtId="0" fontId="12" fillId="9" borderId="63" xfId="0" applyNumberFormat="1" applyFont="1" applyFill="1" applyBorder="1"/>
    <xf numFmtId="0" fontId="12" fillId="9" borderId="64" xfId="0" applyFont="1" applyFill="1" applyBorder="1"/>
    <xf numFmtId="0" fontId="14" fillId="9" borderId="65" xfId="0" applyFont="1" applyFill="1" applyBorder="1"/>
    <xf numFmtId="0" fontId="12" fillId="9" borderId="66" xfId="0" applyFont="1" applyFill="1" applyBorder="1"/>
    <xf numFmtId="0" fontId="12" fillId="9" borderId="7" xfId="0" applyFont="1" applyFill="1" applyBorder="1"/>
    <xf numFmtId="0" fontId="0" fillId="0" borderId="0" xfId="0" applyBorder="1" applyAlignment="1">
      <alignment horizontal="center" vertical="center" wrapText="1"/>
    </xf>
    <xf numFmtId="0" fontId="11" fillId="0" borderId="60" xfId="0" applyFont="1" applyBorder="1" applyAlignment="1" applyProtection="1">
      <alignment horizontal="center" vertical="center" wrapText="1"/>
      <protection locked="0"/>
    </xf>
    <xf numFmtId="0" fontId="11" fillId="0" borderId="67" xfId="0" applyFont="1" applyBorder="1" applyAlignment="1" applyProtection="1">
      <alignment horizontal="center" vertical="center" wrapText="1"/>
      <protection locked="0"/>
    </xf>
    <xf numFmtId="0" fontId="12" fillId="9" borderId="59" xfId="0" applyFont="1" applyFill="1" applyBorder="1" applyAlignment="1">
      <alignment horizontal="center" vertical="center"/>
    </xf>
    <xf numFmtId="0" fontId="12" fillId="9" borderId="62" xfId="0" applyFont="1" applyFill="1" applyBorder="1" applyAlignment="1">
      <alignment horizontal="center" vertical="center"/>
    </xf>
    <xf numFmtId="0" fontId="13" fillId="9" borderId="68" xfId="0" applyFont="1" applyFill="1" applyBorder="1"/>
    <xf numFmtId="0" fontId="13" fillId="9" borderId="69" xfId="0" applyFont="1" applyFill="1" applyBorder="1"/>
    <xf numFmtId="0" fontId="13" fillId="9" borderId="69" xfId="0" applyNumberFormat="1" applyFont="1" applyFill="1" applyBorder="1"/>
    <xf numFmtId="0" fontId="13" fillId="9" borderId="5" xfId="0" applyFont="1" applyFill="1" applyBorder="1"/>
    <xf numFmtId="0" fontId="14" fillId="9" borderId="70" xfId="0" applyFont="1" applyFill="1" applyBorder="1"/>
    <xf numFmtId="0" fontId="12" fillId="0" borderId="71" xfId="0" applyFont="1" applyBorder="1"/>
    <xf numFmtId="0" fontId="12" fillId="9" borderId="71" xfId="0" applyNumberFormat="1" applyFont="1" applyFill="1" applyBorder="1"/>
    <xf numFmtId="2" fontId="14" fillId="0" borderId="71" xfId="0" applyNumberFormat="1" applyFont="1" applyBorder="1" applyAlignment="1">
      <alignment horizontal="center" vertical="center"/>
    </xf>
    <xf numFmtId="0" fontId="12" fillId="9" borderId="3" xfId="0" applyFont="1" applyFill="1" applyBorder="1"/>
    <xf numFmtId="0" fontId="12" fillId="0" borderId="0" xfId="0" applyFont="1" applyBorder="1" applyAlignment="1">
      <alignment horizontal="center"/>
    </xf>
    <xf numFmtId="0" fontId="15" fillId="0" borderId="0" xfId="0" applyFont="1" applyBorder="1" applyAlignment="1"/>
    <xf numFmtId="0" fontId="12" fillId="0" borderId="0" xfId="0" applyFont="1" applyBorder="1" applyAlignment="1">
      <alignment horizontal="center"/>
    </xf>
    <xf numFmtId="0" fontId="12" fillId="0" borderId="0" xfId="0" applyFont="1" applyBorder="1" applyAlignment="1"/>
    <xf numFmtId="0" fontId="0" fillId="0" borderId="0" xfId="0" applyAlignment="1"/>
    <xf numFmtId="0" fontId="12" fillId="0" borderId="11" xfId="0" applyFont="1" applyBorder="1" applyAlignment="1"/>
    <xf numFmtId="0" fontId="0" fillId="0" borderId="11" xfId="0" applyBorder="1" applyAlignment="1"/>
    <xf numFmtId="0" fontId="12" fillId="0" borderId="60" xfId="0" applyFont="1" applyFill="1" applyBorder="1"/>
    <xf numFmtId="0" fontId="12" fillId="0" borderId="63" xfId="0" applyFont="1" applyFill="1" applyBorder="1"/>
    <xf numFmtId="0" fontId="12" fillId="0" borderId="0" xfId="0" applyFont="1" applyBorder="1" applyAlignment="1">
      <alignment horizontal="center"/>
    </xf>
    <xf numFmtId="0" fontId="12" fillId="0" borderId="0" xfId="0" applyFont="1" applyBorder="1" applyAlignment="1">
      <alignment horizontal="left"/>
    </xf>
    <xf numFmtId="0" fontId="0" fillId="0" borderId="0" xfId="0" applyBorder="1" applyAlignment="1">
      <alignment horizontal="left"/>
    </xf>
    <xf numFmtId="0" fontId="12" fillId="0" borderId="0" xfId="0" applyFont="1" applyFill="1" applyBorder="1" applyAlignment="1">
      <alignment horizontal="center"/>
    </xf>
    <xf numFmtId="0" fontId="3" fillId="0" borderId="8" xfId="0" applyFont="1" applyBorder="1" applyAlignment="1">
      <alignment horizontal="left"/>
    </xf>
    <xf numFmtId="0" fontId="3" fillId="0" borderId="9" xfId="0" applyFont="1" applyBorder="1" applyAlignment="1">
      <alignment horizontal="left"/>
    </xf>
    <xf numFmtId="0" fontId="0" fillId="0" borderId="9" xfId="0" applyBorder="1" applyAlignment="1">
      <alignment horizontal="left"/>
    </xf>
    <xf numFmtId="0" fontId="12" fillId="0" borderId="0" xfId="0" applyFont="1" applyBorder="1" applyAlignment="1"/>
    <xf numFmtId="0" fontId="0" fillId="0" borderId="0" xfId="0" applyAlignment="1"/>
    <xf numFmtId="0" fontId="12" fillId="0" borderId="11" xfId="0" applyFont="1" applyBorder="1" applyAlignment="1"/>
    <xf numFmtId="0" fontId="0" fillId="0" borderId="11" xfId="0" applyBorder="1" applyAlignment="1"/>
    <xf numFmtId="0" fontId="10" fillId="0" borderId="0" xfId="0" applyFont="1" applyBorder="1" applyAlignment="1">
      <alignment vertical="top"/>
    </xf>
    <xf numFmtId="0" fontId="0" fillId="0" borderId="0" xfId="0" applyAlignment="1">
      <alignment vertical="top"/>
    </xf>
    <xf numFmtId="0" fontId="0" fillId="0" borderId="5" xfId="0" applyBorder="1" applyAlignment="1">
      <alignment vertical="top"/>
    </xf>
    <xf numFmtId="0" fontId="11" fillId="0" borderId="16" xfId="1" applyFont="1" applyFill="1" applyBorder="1"/>
    <xf numFmtId="0" fontId="12" fillId="0" borderId="11" xfId="1" applyFont="1" applyFill="1" applyBorder="1"/>
    <xf numFmtId="0" fontId="12" fillId="0" borderId="17" xfId="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2" xfId="0" applyFont="1" applyBorder="1" applyAlignment="1">
      <alignment horizontal="center"/>
    </xf>
    <xf numFmtId="0" fontId="8" fillId="0" borderId="14" xfId="0" applyFont="1" applyBorder="1" applyAlignment="1">
      <alignment horizontal="center"/>
    </xf>
    <xf numFmtId="0" fontId="8" fillId="0" borderId="39" xfId="0" applyFont="1" applyBorder="1" applyAlignment="1">
      <alignment horizontal="center"/>
    </xf>
    <xf numFmtId="0" fontId="15" fillId="0" borderId="6" xfId="0" applyFont="1" applyBorder="1" applyAlignment="1"/>
    <xf numFmtId="0" fontId="0" fillId="0" borderId="6" xfId="0" applyBorder="1" applyAlignment="1"/>
    <xf numFmtId="0" fontId="15" fillId="0" borderId="0" xfId="0" applyFont="1" applyBorder="1" applyAlignment="1"/>
    <xf numFmtId="0" fontId="1" fillId="0" borderId="0" xfId="1" applyAlignment="1">
      <alignment horizontal="left" vertical="top" wrapText="1"/>
    </xf>
    <xf numFmtId="0" fontId="3" fillId="0" borderId="12" xfId="0" applyFont="1" applyBorder="1" applyAlignment="1">
      <alignment horizontal="left"/>
    </xf>
    <xf numFmtId="0" fontId="3" fillId="0" borderId="14" xfId="0" applyFont="1" applyBorder="1" applyAlignment="1">
      <alignment horizontal="left"/>
    </xf>
    <xf numFmtId="0" fontId="0" fillId="0" borderId="14" xfId="0" applyBorder="1" applyAlignment="1">
      <alignment horizontal="left"/>
    </xf>
    <xf numFmtId="0" fontId="0" fillId="0" borderId="14" xfId="0" applyBorder="1" applyAlignment="1"/>
    <xf numFmtId="0" fontId="12" fillId="0" borderId="0" xfId="0" applyFont="1" applyAlignment="1"/>
    <xf numFmtId="0" fontId="12" fillId="0" borderId="4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7" xfId="0" applyFont="1" applyBorder="1" applyAlignment="1">
      <alignment horizontal="center" vertical="center" wrapText="1"/>
    </xf>
    <xf numFmtId="0" fontId="0" fillId="0" borderId="0" xfId="0"/>
    <xf numFmtId="0" fontId="0" fillId="0" borderId="11" xfId="0" applyBorder="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edian">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Median">
      <a:majorFont>
        <a:latin typeface="Tw Cen MT"/>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w Cen MT"/>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J52"/>
  <sheetViews>
    <sheetView zoomScaleNormal="100" workbookViewId="0">
      <selection activeCell="A13" sqref="A13:XFD13"/>
    </sheetView>
  </sheetViews>
  <sheetFormatPr defaultRowHeight="14.25"/>
  <cols>
    <col min="1" max="1" width="18.25" style="1" customWidth="1"/>
    <col min="2" max="2" width="7.375" style="1" customWidth="1"/>
    <col min="3" max="3" width="10" style="1" customWidth="1"/>
    <col min="4" max="4" width="8.375" style="1" customWidth="1"/>
    <col min="5" max="5" width="10.625" style="1" customWidth="1"/>
    <col min="6" max="6" width="8.25" style="1" customWidth="1"/>
    <col min="7" max="7" width="3.75" style="1" customWidth="1"/>
    <col min="8" max="8" width="21.875" style="1" customWidth="1"/>
    <col min="9" max="16384" width="9" style="1"/>
  </cols>
  <sheetData>
    <row r="1" spans="1:5" ht="21">
      <c r="A1" s="361" t="s">
        <v>260</v>
      </c>
      <c r="B1" s="362"/>
      <c r="C1" s="362"/>
      <c r="D1" s="362"/>
      <c r="E1" s="362"/>
    </row>
    <row r="2" spans="1:5" s="58" customFormat="1" ht="15">
      <c r="A2" s="58" t="s">
        <v>9</v>
      </c>
      <c r="B2" s="363"/>
      <c r="C2" s="363"/>
      <c r="D2" s="363"/>
      <c r="E2" s="363"/>
    </row>
    <row r="3" spans="1:5" s="58" customFormat="1" ht="15">
      <c r="A3" s="58" t="s">
        <v>12</v>
      </c>
      <c r="C3" s="360"/>
      <c r="D3" s="360"/>
      <c r="E3" s="360"/>
    </row>
    <row r="4" spans="1:5" s="58" customFormat="1" ht="15">
      <c r="A4" s="58" t="s">
        <v>13</v>
      </c>
      <c r="B4" s="360"/>
      <c r="C4" s="360"/>
      <c r="D4" s="360"/>
      <c r="E4" s="360"/>
    </row>
    <row r="5" spans="1:5" s="58" customFormat="1" ht="15">
      <c r="A5" s="58" t="s">
        <v>11</v>
      </c>
      <c r="B5" s="65"/>
      <c r="C5" s="360"/>
      <c r="D5" s="360"/>
      <c r="E5" s="360"/>
    </row>
    <row r="6" spans="1:5" s="58" customFormat="1" ht="15">
      <c r="A6" s="58" t="s">
        <v>1</v>
      </c>
      <c r="B6" s="360"/>
      <c r="C6" s="360"/>
      <c r="D6" s="360"/>
      <c r="E6" s="360"/>
    </row>
    <row r="7" spans="1:5" s="58" customFormat="1" ht="15">
      <c r="A7" s="58" t="s">
        <v>4</v>
      </c>
      <c r="B7" s="360"/>
      <c r="C7" s="360"/>
      <c r="D7" s="360"/>
      <c r="E7" s="360"/>
    </row>
    <row r="8" spans="1:5" s="58" customFormat="1" ht="15">
      <c r="A8" s="58" t="s">
        <v>3</v>
      </c>
      <c r="B8" s="360"/>
      <c r="C8" s="360"/>
      <c r="D8" s="360"/>
      <c r="E8" s="360"/>
    </row>
    <row r="9" spans="1:5" s="58" customFormat="1" ht="15">
      <c r="A9" s="58" t="s">
        <v>271</v>
      </c>
      <c r="B9" s="360"/>
      <c r="C9" s="360"/>
      <c r="D9" s="360"/>
      <c r="E9" s="360"/>
    </row>
    <row r="10" spans="1:5" s="58" customFormat="1" ht="15">
      <c r="A10" s="58" t="s">
        <v>270</v>
      </c>
      <c r="B10" s="360"/>
      <c r="C10" s="360"/>
      <c r="D10" s="360"/>
      <c r="E10" s="360"/>
    </row>
    <row r="11" spans="1:5" s="58" customFormat="1" ht="15">
      <c r="A11" s="58" t="s">
        <v>269</v>
      </c>
      <c r="B11" s="360"/>
      <c r="C11" s="360"/>
      <c r="D11" s="360"/>
      <c r="E11" s="360"/>
    </row>
    <row r="12" spans="1:5" s="58" customFormat="1" ht="15">
      <c r="A12" s="58" t="s">
        <v>268</v>
      </c>
      <c r="B12" s="360"/>
      <c r="C12" s="360"/>
      <c r="D12" s="360"/>
      <c r="E12" s="360"/>
    </row>
    <row r="13" spans="1:5" s="58" customFormat="1" ht="15">
      <c r="A13" s="58" t="s">
        <v>0</v>
      </c>
      <c r="B13" s="363"/>
      <c r="C13" s="363"/>
      <c r="D13" s="363"/>
      <c r="E13" s="363"/>
    </row>
    <row r="14" spans="1:5" s="58" customFormat="1" ht="15">
      <c r="A14" s="58" t="s">
        <v>5</v>
      </c>
      <c r="C14" s="360"/>
      <c r="D14" s="360"/>
      <c r="E14" s="360"/>
    </row>
    <row r="15" spans="1:5" s="58" customFormat="1" ht="15">
      <c r="A15" s="58" t="s">
        <v>6</v>
      </c>
      <c r="C15" s="360"/>
      <c r="D15" s="360"/>
      <c r="E15" s="360"/>
    </row>
    <row r="16" spans="1:5" s="58" customFormat="1" ht="15">
      <c r="A16" s="60" t="s">
        <v>10</v>
      </c>
      <c r="C16" s="360"/>
      <c r="D16" s="360"/>
      <c r="E16" s="360"/>
    </row>
    <row r="17" spans="1:10" s="58" customFormat="1" ht="15">
      <c r="A17" s="60" t="s">
        <v>2</v>
      </c>
      <c r="C17" s="360"/>
      <c r="D17" s="360"/>
      <c r="E17" s="360"/>
    </row>
    <row r="18" spans="1:10" s="58" customFormat="1" ht="15">
      <c r="A18" s="63" t="s">
        <v>16</v>
      </c>
      <c r="B18" s="64"/>
      <c r="C18" s="64"/>
      <c r="D18" s="64"/>
      <c r="E18" s="64"/>
      <c r="J18" s="61"/>
    </row>
    <row r="19" spans="1:10">
      <c r="A19" s="64"/>
      <c r="B19" s="64"/>
      <c r="C19" s="64"/>
      <c r="D19" s="64"/>
      <c r="E19" s="64"/>
    </row>
    <row r="20" spans="1:10">
      <c r="A20" s="64"/>
      <c r="B20" s="64"/>
      <c r="C20" s="64"/>
      <c r="D20" s="64"/>
      <c r="E20" s="64"/>
    </row>
    <row r="21" spans="1:10">
      <c r="A21" s="64"/>
      <c r="B21" s="64"/>
      <c r="C21" s="64"/>
      <c r="D21" s="64"/>
      <c r="E21" s="64"/>
    </row>
    <row r="22" spans="1:10" ht="20.25" customHeight="1">
      <c r="A22" s="64"/>
      <c r="B22" s="64"/>
      <c r="C22" s="64"/>
      <c r="D22" s="64"/>
      <c r="E22" s="64"/>
    </row>
    <row r="23" spans="1:10" s="328" customFormat="1" ht="37.5" customHeight="1">
      <c r="B23" s="339" t="s">
        <v>253</v>
      </c>
      <c r="C23" s="339" t="s">
        <v>254</v>
      </c>
      <c r="D23" s="339" t="s">
        <v>255</v>
      </c>
      <c r="E23" s="339" t="s">
        <v>256</v>
      </c>
      <c r="F23" s="338" t="s">
        <v>257</v>
      </c>
    </row>
    <row r="24" spans="1:10" ht="15">
      <c r="B24" s="340">
        <v>1</v>
      </c>
      <c r="C24" s="358"/>
      <c r="D24" s="329">
        <f t="shared" ref="D24:D39" si="0">C24*B24</f>
        <v>0</v>
      </c>
      <c r="E24" s="358"/>
      <c r="F24" s="330">
        <f t="shared" ref="F24:F39" si="1">E24*B24</f>
        <v>0</v>
      </c>
      <c r="G24" s="337"/>
    </row>
    <row r="25" spans="1:10" ht="15">
      <c r="B25" s="341">
        <v>2</v>
      </c>
      <c r="C25" s="359"/>
      <c r="D25" s="332">
        <f t="shared" si="0"/>
        <v>0</v>
      </c>
      <c r="E25" s="359"/>
      <c r="F25" s="333">
        <f t="shared" si="1"/>
        <v>0</v>
      </c>
      <c r="G25" s="337"/>
    </row>
    <row r="26" spans="1:10" ht="15">
      <c r="B26" s="341">
        <v>3</v>
      </c>
      <c r="C26" s="359">
        <v>2</v>
      </c>
      <c r="D26" s="332">
        <f t="shared" si="0"/>
        <v>6</v>
      </c>
      <c r="E26" s="359">
        <v>5</v>
      </c>
      <c r="F26" s="333">
        <f t="shared" si="1"/>
        <v>15</v>
      </c>
    </row>
    <row r="27" spans="1:10" ht="15">
      <c r="B27" s="341">
        <v>4</v>
      </c>
      <c r="C27" s="359"/>
      <c r="D27" s="332">
        <f t="shared" si="0"/>
        <v>0</v>
      </c>
      <c r="E27" s="359"/>
      <c r="F27" s="333">
        <f t="shared" si="1"/>
        <v>0</v>
      </c>
    </row>
    <row r="28" spans="1:10" ht="15">
      <c r="B28" s="341">
        <v>5</v>
      </c>
      <c r="C28" s="359"/>
      <c r="D28" s="332">
        <f t="shared" si="0"/>
        <v>0</v>
      </c>
      <c r="E28" s="359"/>
      <c r="F28" s="333">
        <f t="shared" si="1"/>
        <v>0</v>
      </c>
    </row>
    <row r="29" spans="1:10" ht="15">
      <c r="B29" s="341">
        <v>6</v>
      </c>
      <c r="C29" s="359">
        <v>3</v>
      </c>
      <c r="D29" s="332">
        <f t="shared" si="0"/>
        <v>18</v>
      </c>
      <c r="E29" s="359">
        <v>4</v>
      </c>
      <c r="F29" s="333">
        <f t="shared" si="1"/>
        <v>24</v>
      </c>
    </row>
    <row r="30" spans="1:10" ht="15">
      <c r="B30" s="341">
        <v>7</v>
      </c>
      <c r="C30" s="359"/>
      <c r="D30" s="332">
        <f t="shared" si="0"/>
        <v>0</v>
      </c>
      <c r="E30" s="359"/>
      <c r="F30" s="333">
        <f t="shared" si="1"/>
        <v>0</v>
      </c>
    </row>
    <row r="31" spans="1:10" ht="15">
      <c r="B31" s="341">
        <v>8</v>
      </c>
      <c r="C31" s="359"/>
      <c r="D31" s="332">
        <f t="shared" si="0"/>
        <v>0</v>
      </c>
      <c r="E31" s="359"/>
      <c r="F31" s="333">
        <f t="shared" si="1"/>
        <v>0</v>
      </c>
    </row>
    <row r="32" spans="1:10" ht="15">
      <c r="B32" s="341">
        <v>9</v>
      </c>
      <c r="C32" s="359"/>
      <c r="D32" s="332">
        <f t="shared" si="0"/>
        <v>0</v>
      </c>
      <c r="E32" s="359"/>
      <c r="F32" s="333">
        <f t="shared" si="1"/>
        <v>0</v>
      </c>
    </row>
    <row r="33" spans="1:8" ht="15">
      <c r="B33" s="341">
        <v>10</v>
      </c>
      <c r="C33" s="359"/>
      <c r="D33" s="332">
        <f t="shared" si="0"/>
        <v>0</v>
      </c>
      <c r="E33" s="359"/>
      <c r="F33" s="333">
        <f t="shared" si="1"/>
        <v>0</v>
      </c>
    </row>
    <row r="34" spans="1:8" ht="15">
      <c r="B34" s="341">
        <v>11</v>
      </c>
      <c r="C34" s="359">
        <v>6</v>
      </c>
      <c r="D34" s="332">
        <f t="shared" si="0"/>
        <v>66</v>
      </c>
      <c r="E34" s="359">
        <v>7</v>
      </c>
      <c r="F34" s="333">
        <f t="shared" si="1"/>
        <v>77</v>
      </c>
    </row>
    <row r="35" spans="1:8" ht="15">
      <c r="B35" s="341">
        <v>12</v>
      </c>
      <c r="C35" s="359"/>
      <c r="D35" s="332">
        <f t="shared" si="0"/>
        <v>0</v>
      </c>
      <c r="E35" s="359"/>
      <c r="F35" s="333">
        <f t="shared" si="1"/>
        <v>0</v>
      </c>
    </row>
    <row r="36" spans="1:8" ht="15">
      <c r="B36" s="341">
        <v>13</v>
      </c>
      <c r="C36" s="359"/>
      <c r="D36" s="332">
        <f t="shared" si="0"/>
        <v>0</v>
      </c>
      <c r="E36" s="359"/>
      <c r="F36" s="333">
        <f t="shared" si="1"/>
        <v>0</v>
      </c>
    </row>
    <row r="37" spans="1:8" ht="15">
      <c r="B37" s="341">
        <v>14</v>
      </c>
      <c r="C37" s="359"/>
      <c r="D37" s="332">
        <f t="shared" si="0"/>
        <v>0</v>
      </c>
      <c r="E37" s="359"/>
      <c r="F37" s="333">
        <f t="shared" si="1"/>
        <v>0</v>
      </c>
    </row>
    <row r="38" spans="1:8" ht="15">
      <c r="B38" s="341">
        <v>15</v>
      </c>
      <c r="C38" s="359"/>
      <c r="D38" s="332">
        <f t="shared" si="0"/>
        <v>0</v>
      </c>
      <c r="E38" s="359"/>
      <c r="F38" s="333">
        <f t="shared" si="1"/>
        <v>0</v>
      </c>
    </row>
    <row r="39" spans="1:8" ht="16.5" customHeight="1">
      <c r="B39" s="341">
        <v>16</v>
      </c>
      <c r="C39" s="359"/>
      <c r="D39" s="332">
        <f t="shared" si="0"/>
        <v>0</v>
      </c>
      <c r="E39" s="359"/>
      <c r="F39" s="333">
        <f t="shared" si="1"/>
        <v>0</v>
      </c>
      <c r="H39" s="337" t="s">
        <v>14</v>
      </c>
    </row>
    <row r="40" spans="1:8" ht="16.5" customHeight="1">
      <c r="B40" s="341" t="s">
        <v>258</v>
      </c>
      <c r="C40" s="331" t="s">
        <v>259</v>
      </c>
      <c r="D40" s="332"/>
      <c r="E40" s="331"/>
      <c r="F40" s="333"/>
      <c r="H40" s="337"/>
    </row>
    <row r="41" spans="1:8" ht="43.5" customHeight="1" thickBot="1">
      <c r="B41" s="342" t="s">
        <v>7</v>
      </c>
      <c r="C41" s="343">
        <f>SUM(C24:C39)</f>
        <v>11</v>
      </c>
      <c r="D41" s="344">
        <f>SUM(D24:D39)</f>
        <v>90</v>
      </c>
      <c r="E41" s="343">
        <f>SUM(E24:E39)</f>
        <v>16</v>
      </c>
      <c r="F41" s="345">
        <f>SUM(F24:F39)</f>
        <v>116</v>
      </c>
      <c r="H41" s="337" t="s">
        <v>251</v>
      </c>
    </row>
    <row r="42" spans="1:8" ht="19.5" thickBot="1">
      <c r="B42" s="346" t="s">
        <v>14</v>
      </c>
      <c r="C42" s="347"/>
      <c r="D42" s="348"/>
      <c r="E42" s="349">
        <f>AVERAGE((D41+F41)/(C41+E41))</f>
        <v>7.6296296296296298</v>
      </c>
      <c r="F42" s="350"/>
    </row>
    <row r="43" spans="1:8" ht="19.5" thickBot="1">
      <c r="B43" s="334"/>
      <c r="C43" s="335"/>
      <c r="D43" s="335"/>
      <c r="E43" s="335"/>
      <c r="F43" s="336"/>
    </row>
    <row r="44" spans="1:8" ht="15">
      <c r="A44" s="316"/>
      <c r="B44" s="314"/>
      <c r="C44" s="315" t="s">
        <v>161</v>
      </c>
      <c r="D44" s="314"/>
      <c r="E44" s="314"/>
    </row>
    <row r="45" spans="1:8" ht="15">
      <c r="A45" s="314"/>
      <c r="B45" s="314"/>
      <c r="C45" s="315"/>
      <c r="D45" s="314"/>
      <c r="E45" s="314"/>
    </row>
    <row r="46" spans="1:8" ht="15">
      <c r="A46" s="314"/>
      <c r="B46" s="314"/>
      <c r="C46" s="315"/>
      <c r="D46" s="314"/>
      <c r="E46" s="314"/>
    </row>
    <row r="47" spans="1:8" ht="15">
      <c r="A47" s="58" t="s">
        <v>8</v>
      </c>
      <c r="B47" s="58"/>
      <c r="C47" s="62"/>
      <c r="D47" s="58"/>
      <c r="E47" s="58"/>
    </row>
    <row r="48" spans="1:8" ht="15">
      <c r="A48" s="58"/>
      <c r="B48" s="58"/>
      <c r="C48" s="62"/>
      <c r="D48" s="58"/>
      <c r="E48" s="58"/>
    </row>
    <row r="49" spans="1:5" ht="15">
      <c r="A49" s="58"/>
      <c r="B49" s="58"/>
      <c r="C49" s="62"/>
      <c r="D49" s="58"/>
      <c r="E49" s="58"/>
    </row>
    <row r="50" spans="1:5" ht="15">
      <c r="A50" s="58" t="s">
        <v>15</v>
      </c>
      <c r="B50" s="58"/>
      <c r="C50" s="62"/>
      <c r="D50" s="58"/>
      <c r="E50" s="58"/>
    </row>
    <row r="52" spans="1:5" ht="15">
      <c r="A52" s="313" t="s">
        <v>250</v>
      </c>
    </row>
  </sheetData>
  <mergeCells count="17">
    <mergeCell ref="C3:E3"/>
    <mergeCell ref="A1:E1"/>
    <mergeCell ref="C14:E14"/>
    <mergeCell ref="C15:E15"/>
    <mergeCell ref="C16:E16"/>
    <mergeCell ref="B13:E13"/>
    <mergeCell ref="B2:E2"/>
    <mergeCell ref="C5:E5"/>
    <mergeCell ref="B8:E8"/>
    <mergeCell ref="B7:E7"/>
    <mergeCell ref="B6:E6"/>
    <mergeCell ref="B4:E4"/>
    <mergeCell ref="C17:E17"/>
    <mergeCell ref="B12:E12"/>
    <mergeCell ref="B11:E11"/>
    <mergeCell ref="B10:E10"/>
    <mergeCell ref="B9:E9"/>
  </mergeCells>
  <pageMargins left="0.7" right="0.7" top="0.75" bottom="0.75" header="0.3" footer="0.3"/>
  <pageSetup orientation="portrait" r:id="rId1"/>
  <headerFooter>
    <oddHeader>&amp;C&amp;"-,Bold"&amp;12&amp;K06-020RIPARIAN STUBBLE 
HEIGHT FORM&amp;RVersion 2.0
OSO CL McDonald</oddHeader>
  </headerFooter>
</worksheet>
</file>

<file path=xl/worksheets/sheet2.xml><?xml version="1.0" encoding="utf-8"?>
<worksheet xmlns="http://schemas.openxmlformats.org/spreadsheetml/2006/main" xmlns:r="http://schemas.openxmlformats.org/officeDocument/2006/relationships">
  <sheetPr codeName="Sheet2"/>
  <dimension ref="A1:I88"/>
  <sheetViews>
    <sheetView zoomScaleNormal="100" workbookViewId="0">
      <selection sqref="A1:E1"/>
    </sheetView>
  </sheetViews>
  <sheetFormatPr defaultColWidth="7.375" defaultRowHeight="14.25"/>
  <cols>
    <col min="1" max="1" width="10.125" customWidth="1"/>
    <col min="2" max="2" width="10.875" customWidth="1"/>
    <col min="3" max="3" width="11.375" customWidth="1"/>
    <col min="4" max="4" width="11.25" customWidth="1"/>
    <col min="5" max="5" width="4.5" customWidth="1"/>
    <col min="6" max="6" width="30.375" customWidth="1"/>
    <col min="7" max="8" width="12.875" customWidth="1"/>
    <col min="257" max="257" width="9.5" customWidth="1"/>
    <col min="258" max="258" width="11.5" customWidth="1"/>
    <col min="259" max="259" width="11.375" customWidth="1"/>
    <col min="260" max="260" width="11.25" customWidth="1"/>
    <col min="261" max="261" width="10" customWidth="1"/>
    <col min="262" max="264" width="12.875" customWidth="1"/>
    <col min="513" max="513" width="9.5" customWidth="1"/>
    <col min="514" max="514" width="11.5" customWidth="1"/>
    <col min="515" max="515" width="11.375" customWidth="1"/>
    <col min="516" max="516" width="11.25" customWidth="1"/>
    <col min="517" max="517" width="10" customWidth="1"/>
    <col min="518" max="520" width="12.875" customWidth="1"/>
    <col min="769" max="769" width="9.5" customWidth="1"/>
    <col min="770" max="770" width="11.5" customWidth="1"/>
    <col min="771" max="771" width="11.375" customWidth="1"/>
    <col min="772" max="772" width="11.25" customWidth="1"/>
    <col min="773" max="773" width="10" customWidth="1"/>
    <col min="774" max="776" width="12.875" customWidth="1"/>
    <col min="1025" max="1025" width="9.5" customWidth="1"/>
    <col min="1026" max="1026" width="11.5" customWidth="1"/>
    <col min="1027" max="1027" width="11.375" customWidth="1"/>
    <col min="1028" max="1028" width="11.25" customWidth="1"/>
    <col min="1029" max="1029" width="10" customWidth="1"/>
    <col min="1030" max="1032" width="12.875" customWidth="1"/>
    <col min="1281" max="1281" width="9.5" customWidth="1"/>
    <col min="1282" max="1282" width="11.5" customWidth="1"/>
    <col min="1283" max="1283" width="11.375" customWidth="1"/>
    <col min="1284" max="1284" width="11.25" customWidth="1"/>
    <col min="1285" max="1285" width="10" customWidth="1"/>
    <col min="1286" max="1288" width="12.875" customWidth="1"/>
    <col min="1537" max="1537" width="9.5" customWidth="1"/>
    <col min="1538" max="1538" width="11.5" customWidth="1"/>
    <col min="1539" max="1539" width="11.375" customWidth="1"/>
    <col min="1540" max="1540" width="11.25" customWidth="1"/>
    <col min="1541" max="1541" width="10" customWidth="1"/>
    <col min="1542" max="1544" width="12.875" customWidth="1"/>
    <col min="1793" max="1793" width="9.5" customWidth="1"/>
    <col min="1794" max="1794" width="11.5" customWidth="1"/>
    <col min="1795" max="1795" width="11.375" customWidth="1"/>
    <col min="1796" max="1796" width="11.25" customWidth="1"/>
    <col min="1797" max="1797" width="10" customWidth="1"/>
    <col min="1798" max="1800" width="12.875" customWidth="1"/>
    <col min="2049" max="2049" width="9.5" customWidth="1"/>
    <col min="2050" max="2050" width="11.5" customWidth="1"/>
    <col min="2051" max="2051" width="11.375" customWidth="1"/>
    <col min="2052" max="2052" width="11.25" customWidth="1"/>
    <col min="2053" max="2053" width="10" customWidth="1"/>
    <col min="2054" max="2056" width="12.875" customWidth="1"/>
    <col min="2305" max="2305" width="9.5" customWidth="1"/>
    <col min="2306" max="2306" width="11.5" customWidth="1"/>
    <col min="2307" max="2307" width="11.375" customWidth="1"/>
    <col min="2308" max="2308" width="11.25" customWidth="1"/>
    <col min="2309" max="2309" width="10" customWidth="1"/>
    <col min="2310" max="2312" width="12.875" customWidth="1"/>
    <col min="2561" max="2561" width="9.5" customWidth="1"/>
    <col min="2562" max="2562" width="11.5" customWidth="1"/>
    <col min="2563" max="2563" width="11.375" customWidth="1"/>
    <col min="2564" max="2564" width="11.25" customWidth="1"/>
    <col min="2565" max="2565" width="10" customWidth="1"/>
    <col min="2566" max="2568" width="12.875" customWidth="1"/>
    <col min="2817" max="2817" width="9.5" customWidth="1"/>
    <col min="2818" max="2818" width="11.5" customWidth="1"/>
    <col min="2819" max="2819" width="11.375" customWidth="1"/>
    <col min="2820" max="2820" width="11.25" customWidth="1"/>
    <col min="2821" max="2821" width="10" customWidth="1"/>
    <col min="2822" max="2824" width="12.875" customWidth="1"/>
    <col min="3073" max="3073" width="9.5" customWidth="1"/>
    <col min="3074" max="3074" width="11.5" customWidth="1"/>
    <col min="3075" max="3075" width="11.375" customWidth="1"/>
    <col min="3076" max="3076" width="11.25" customWidth="1"/>
    <col min="3077" max="3077" width="10" customWidth="1"/>
    <col min="3078" max="3080" width="12.875" customWidth="1"/>
    <col min="3329" max="3329" width="9.5" customWidth="1"/>
    <col min="3330" max="3330" width="11.5" customWidth="1"/>
    <col min="3331" max="3331" width="11.375" customWidth="1"/>
    <col min="3332" max="3332" width="11.25" customWidth="1"/>
    <col min="3333" max="3333" width="10" customWidth="1"/>
    <col min="3334" max="3336" width="12.875" customWidth="1"/>
    <col min="3585" max="3585" width="9.5" customWidth="1"/>
    <col min="3586" max="3586" width="11.5" customWidth="1"/>
    <col min="3587" max="3587" width="11.375" customWidth="1"/>
    <col min="3588" max="3588" width="11.25" customWidth="1"/>
    <col min="3589" max="3589" width="10" customWidth="1"/>
    <col min="3590" max="3592" width="12.875" customWidth="1"/>
    <col min="3841" max="3841" width="9.5" customWidth="1"/>
    <col min="3842" max="3842" width="11.5" customWidth="1"/>
    <col min="3843" max="3843" width="11.375" customWidth="1"/>
    <col min="3844" max="3844" width="11.25" customWidth="1"/>
    <col min="3845" max="3845" width="10" customWidth="1"/>
    <col min="3846" max="3848" width="12.875" customWidth="1"/>
    <col min="4097" max="4097" width="9.5" customWidth="1"/>
    <col min="4098" max="4098" width="11.5" customWidth="1"/>
    <col min="4099" max="4099" width="11.375" customWidth="1"/>
    <col min="4100" max="4100" width="11.25" customWidth="1"/>
    <col min="4101" max="4101" width="10" customWidth="1"/>
    <col min="4102" max="4104" width="12.875" customWidth="1"/>
    <col min="4353" max="4353" width="9.5" customWidth="1"/>
    <col min="4354" max="4354" width="11.5" customWidth="1"/>
    <col min="4355" max="4355" width="11.375" customWidth="1"/>
    <col min="4356" max="4356" width="11.25" customWidth="1"/>
    <col min="4357" max="4357" width="10" customWidth="1"/>
    <col min="4358" max="4360" width="12.875" customWidth="1"/>
    <col min="4609" max="4609" width="9.5" customWidth="1"/>
    <col min="4610" max="4610" width="11.5" customWidth="1"/>
    <col min="4611" max="4611" width="11.375" customWidth="1"/>
    <col min="4612" max="4612" width="11.25" customWidth="1"/>
    <col min="4613" max="4613" width="10" customWidth="1"/>
    <col min="4614" max="4616" width="12.875" customWidth="1"/>
    <col min="4865" max="4865" width="9.5" customWidth="1"/>
    <col min="4866" max="4866" width="11.5" customWidth="1"/>
    <col min="4867" max="4867" width="11.375" customWidth="1"/>
    <col min="4868" max="4868" width="11.25" customWidth="1"/>
    <col min="4869" max="4869" width="10" customWidth="1"/>
    <col min="4870" max="4872" width="12.875" customWidth="1"/>
    <col min="5121" max="5121" width="9.5" customWidth="1"/>
    <col min="5122" max="5122" width="11.5" customWidth="1"/>
    <col min="5123" max="5123" width="11.375" customWidth="1"/>
    <col min="5124" max="5124" width="11.25" customWidth="1"/>
    <col min="5125" max="5125" width="10" customWidth="1"/>
    <col min="5126" max="5128" width="12.875" customWidth="1"/>
    <col min="5377" max="5377" width="9.5" customWidth="1"/>
    <col min="5378" max="5378" width="11.5" customWidth="1"/>
    <col min="5379" max="5379" width="11.375" customWidth="1"/>
    <col min="5380" max="5380" width="11.25" customWidth="1"/>
    <col min="5381" max="5381" width="10" customWidth="1"/>
    <col min="5382" max="5384" width="12.875" customWidth="1"/>
    <col min="5633" max="5633" width="9.5" customWidth="1"/>
    <col min="5634" max="5634" width="11.5" customWidth="1"/>
    <col min="5635" max="5635" width="11.375" customWidth="1"/>
    <col min="5636" max="5636" width="11.25" customWidth="1"/>
    <col min="5637" max="5637" width="10" customWidth="1"/>
    <col min="5638" max="5640" width="12.875" customWidth="1"/>
    <col min="5889" max="5889" width="9.5" customWidth="1"/>
    <col min="5890" max="5890" width="11.5" customWidth="1"/>
    <col min="5891" max="5891" width="11.375" customWidth="1"/>
    <col min="5892" max="5892" width="11.25" customWidth="1"/>
    <col min="5893" max="5893" width="10" customWidth="1"/>
    <col min="5894" max="5896" width="12.875" customWidth="1"/>
    <col min="6145" max="6145" width="9.5" customWidth="1"/>
    <col min="6146" max="6146" width="11.5" customWidth="1"/>
    <col min="6147" max="6147" width="11.375" customWidth="1"/>
    <col min="6148" max="6148" width="11.25" customWidth="1"/>
    <col min="6149" max="6149" width="10" customWidth="1"/>
    <col min="6150" max="6152" width="12.875" customWidth="1"/>
    <col min="6401" max="6401" width="9.5" customWidth="1"/>
    <col min="6402" max="6402" width="11.5" customWidth="1"/>
    <col min="6403" max="6403" width="11.375" customWidth="1"/>
    <col min="6404" max="6404" width="11.25" customWidth="1"/>
    <col min="6405" max="6405" width="10" customWidth="1"/>
    <col min="6406" max="6408" width="12.875" customWidth="1"/>
    <col min="6657" max="6657" width="9.5" customWidth="1"/>
    <col min="6658" max="6658" width="11.5" customWidth="1"/>
    <col min="6659" max="6659" width="11.375" customWidth="1"/>
    <col min="6660" max="6660" width="11.25" customWidth="1"/>
    <col min="6661" max="6661" width="10" customWidth="1"/>
    <col min="6662" max="6664" width="12.875" customWidth="1"/>
    <col min="6913" max="6913" width="9.5" customWidth="1"/>
    <col min="6914" max="6914" width="11.5" customWidth="1"/>
    <col min="6915" max="6915" width="11.375" customWidth="1"/>
    <col min="6916" max="6916" width="11.25" customWidth="1"/>
    <col min="6917" max="6917" width="10" customWidth="1"/>
    <col min="6918" max="6920" width="12.875" customWidth="1"/>
    <col min="7169" max="7169" width="9.5" customWidth="1"/>
    <col min="7170" max="7170" width="11.5" customWidth="1"/>
    <col min="7171" max="7171" width="11.375" customWidth="1"/>
    <col min="7172" max="7172" width="11.25" customWidth="1"/>
    <col min="7173" max="7173" width="10" customWidth="1"/>
    <col min="7174" max="7176" width="12.875" customWidth="1"/>
    <col min="7425" max="7425" width="9.5" customWidth="1"/>
    <col min="7426" max="7426" width="11.5" customWidth="1"/>
    <col min="7427" max="7427" width="11.375" customWidth="1"/>
    <col min="7428" max="7428" width="11.25" customWidth="1"/>
    <col min="7429" max="7429" width="10" customWidth="1"/>
    <col min="7430" max="7432" width="12.875" customWidth="1"/>
    <col min="7681" max="7681" width="9.5" customWidth="1"/>
    <col min="7682" max="7682" width="11.5" customWidth="1"/>
    <col min="7683" max="7683" width="11.375" customWidth="1"/>
    <col min="7684" max="7684" width="11.25" customWidth="1"/>
    <col min="7685" max="7685" width="10" customWidth="1"/>
    <col min="7686" max="7688" width="12.875" customWidth="1"/>
    <col min="7937" max="7937" width="9.5" customWidth="1"/>
    <col min="7938" max="7938" width="11.5" customWidth="1"/>
    <col min="7939" max="7939" width="11.375" customWidth="1"/>
    <col min="7940" max="7940" width="11.25" customWidth="1"/>
    <col min="7941" max="7941" width="10" customWidth="1"/>
    <col min="7942" max="7944" width="12.875" customWidth="1"/>
    <col min="8193" max="8193" width="9.5" customWidth="1"/>
    <col min="8194" max="8194" width="11.5" customWidth="1"/>
    <col min="8195" max="8195" width="11.375" customWidth="1"/>
    <col min="8196" max="8196" width="11.25" customWidth="1"/>
    <col min="8197" max="8197" width="10" customWidth="1"/>
    <col min="8198" max="8200" width="12.875" customWidth="1"/>
    <col min="8449" max="8449" width="9.5" customWidth="1"/>
    <col min="8450" max="8450" width="11.5" customWidth="1"/>
    <col min="8451" max="8451" width="11.375" customWidth="1"/>
    <col min="8452" max="8452" width="11.25" customWidth="1"/>
    <col min="8453" max="8453" width="10" customWidth="1"/>
    <col min="8454" max="8456" width="12.875" customWidth="1"/>
    <col min="8705" max="8705" width="9.5" customWidth="1"/>
    <col min="8706" max="8706" width="11.5" customWidth="1"/>
    <col min="8707" max="8707" width="11.375" customWidth="1"/>
    <col min="8708" max="8708" width="11.25" customWidth="1"/>
    <col min="8709" max="8709" width="10" customWidth="1"/>
    <col min="8710" max="8712" width="12.875" customWidth="1"/>
    <col min="8961" max="8961" width="9.5" customWidth="1"/>
    <col min="8962" max="8962" width="11.5" customWidth="1"/>
    <col min="8963" max="8963" width="11.375" customWidth="1"/>
    <col min="8964" max="8964" width="11.25" customWidth="1"/>
    <col min="8965" max="8965" width="10" customWidth="1"/>
    <col min="8966" max="8968" width="12.875" customWidth="1"/>
    <col min="9217" max="9217" width="9.5" customWidth="1"/>
    <col min="9218" max="9218" width="11.5" customWidth="1"/>
    <col min="9219" max="9219" width="11.375" customWidth="1"/>
    <col min="9220" max="9220" width="11.25" customWidth="1"/>
    <col min="9221" max="9221" width="10" customWidth="1"/>
    <col min="9222" max="9224" width="12.875" customWidth="1"/>
    <col min="9473" max="9473" width="9.5" customWidth="1"/>
    <col min="9474" max="9474" width="11.5" customWidth="1"/>
    <col min="9475" max="9475" width="11.375" customWidth="1"/>
    <col min="9476" max="9476" width="11.25" customWidth="1"/>
    <col min="9477" max="9477" width="10" customWidth="1"/>
    <col min="9478" max="9480" width="12.875" customWidth="1"/>
    <col min="9729" max="9729" width="9.5" customWidth="1"/>
    <col min="9730" max="9730" width="11.5" customWidth="1"/>
    <col min="9731" max="9731" width="11.375" customWidth="1"/>
    <col min="9732" max="9732" width="11.25" customWidth="1"/>
    <col min="9733" max="9733" width="10" customWidth="1"/>
    <col min="9734" max="9736" width="12.875" customWidth="1"/>
    <col min="9985" max="9985" width="9.5" customWidth="1"/>
    <col min="9986" max="9986" width="11.5" customWidth="1"/>
    <col min="9987" max="9987" width="11.375" customWidth="1"/>
    <col min="9988" max="9988" width="11.25" customWidth="1"/>
    <col min="9989" max="9989" width="10" customWidth="1"/>
    <col min="9990" max="9992" width="12.875" customWidth="1"/>
    <col min="10241" max="10241" width="9.5" customWidth="1"/>
    <col min="10242" max="10242" width="11.5" customWidth="1"/>
    <col min="10243" max="10243" width="11.375" customWidth="1"/>
    <col min="10244" max="10244" width="11.25" customWidth="1"/>
    <col min="10245" max="10245" width="10" customWidth="1"/>
    <col min="10246" max="10248" width="12.875" customWidth="1"/>
    <col min="10497" max="10497" width="9.5" customWidth="1"/>
    <col min="10498" max="10498" width="11.5" customWidth="1"/>
    <col min="10499" max="10499" width="11.375" customWidth="1"/>
    <col min="10500" max="10500" width="11.25" customWidth="1"/>
    <col min="10501" max="10501" width="10" customWidth="1"/>
    <col min="10502" max="10504" width="12.875" customWidth="1"/>
    <col min="10753" max="10753" width="9.5" customWidth="1"/>
    <col min="10754" max="10754" width="11.5" customWidth="1"/>
    <col min="10755" max="10755" width="11.375" customWidth="1"/>
    <col min="10756" max="10756" width="11.25" customWidth="1"/>
    <col min="10757" max="10757" width="10" customWidth="1"/>
    <col min="10758" max="10760" width="12.875" customWidth="1"/>
    <col min="11009" max="11009" width="9.5" customWidth="1"/>
    <col min="11010" max="11010" width="11.5" customWidth="1"/>
    <col min="11011" max="11011" width="11.375" customWidth="1"/>
    <col min="11012" max="11012" width="11.25" customWidth="1"/>
    <col min="11013" max="11013" width="10" customWidth="1"/>
    <col min="11014" max="11016" width="12.875" customWidth="1"/>
    <col min="11265" max="11265" width="9.5" customWidth="1"/>
    <col min="11266" max="11266" width="11.5" customWidth="1"/>
    <col min="11267" max="11267" width="11.375" customWidth="1"/>
    <col min="11268" max="11268" width="11.25" customWidth="1"/>
    <col min="11269" max="11269" width="10" customWidth="1"/>
    <col min="11270" max="11272" width="12.875" customWidth="1"/>
    <col min="11521" max="11521" width="9.5" customWidth="1"/>
    <col min="11522" max="11522" width="11.5" customWidth="1"/>
    <col min="11523" max="11523" width="11.375" customWidth="1"/>
    <col min="11524" max="11524" width="11.25" customWidth="1"/>
    <col min="11525" max="11525" width="10" customWidth="1"/>
    <col min="11526" max="11528" width="12.875" customWidth="1"/>
    <col min="11777" max="11777" width="9.5" customWidth="1"/>
    <col min="11778" max="11778" width="11.5" customWidth="1"/>
    <col min="11779" max="11779" width="11.375" customWidth="1"/>
    <col min="11780" max="11780" width="11.25" customWidth="1"/>
    <col min="11781" max="11781" width="10" customWidth="1"/>
    <col min="11782" max="11784" width="12.875" customWidth="1"/>
    <col min="12033" max="12033" width="9.5" customWidth="1"/>
    <col min="12034" max="12034" width="11.5" customWidth="1"/>
    <col min="12035" max="12035" width="11.375" customWidth="1"/>
    <col min="12036" max="12036" width="11.25" customWidth="1"/>
    <col min="12037" max="12037" width="10" customWidth="1"/>
    <col min="12038" max="12040" width="12.875" customWidth="1"/>
    <col min="12289" max="12289" width="9.5" customWidth="1"/>
    <col min="12290" max="12290" width="11.5" customWidth="1"/>
    <col min="12291" max="12291" width="11.375" customWidth="1"/>
    <col min="12292" max="12292" width="11.25" customWidth="1"/>
    <col min="12293" max="12293" width="10" customWidth="1"/>
    <col min="12294" max="12296" width="12.875" customWidth="1"/>
    <col min="12545" max="12545" width="9.5" customWidth="1"/>
    <col min="12546" max="12546" width="11.5" customWidth="1"/>
    <col min="12547" max="12547" width="11.375" customWidth="1"/>
    <col min="12548" max="12548" width="11.25" customWidth="1"/>
    <col min="12549" max="12549" width="10" customWidth="1"/>
    <col min="12550" max="12552" width="12.875" customWidth="1"/>
    <col min="12801" max="12801" width="9.5" customWidth="1"/>
    <col min="12802" max="12802" width="11.5" customWidth="1"/>
    <col min="12803" max="12803" width="11.375" customWidth="1"/>
    <col min="12804" max="12804" width="11.25" customWidth="1"/>
    <col min="12805" max="12805" width="10" customWidth="1"/>
    <col min="12806" max="12808" width="12.875" customWidth="1"/>
    <col min="13057" max="13057" width="9.5" customWidth="1"/>
    <col min="13058" max="13058" width="11.5" customWidth="1"/>
    <col min="13059" max="13059" width="11.375" customWidth="1"/>
    <col min="13060" max="13060" width="11.25" customWidth="1"/>
    <col min="13061" max="13061" width="10" customWidth="1"/>
    <col min="13062" max="13064" width="12.875" customWidth="1"/>
    <col min="13313" max="13313" width="9.5" customWidth="1"/>
    <col min="13314" max="13314" width="11.5" customWidth="1"/>
    <col min="13315" max="13315" width="11.375" customWidth="1"/>
    <col min="13316" max="13316" width="11.25" customWidth="1"/>
    <col min="13317" max="13317" width="10" customWidth="1"/>
    <col min="13318" max="13320" width="12.875" customWidth="1"/>
    <col min="13569" max="13569" width="9.5" customWidth="1"/>
    <col min="13570" max="13570" width="11.5" customWidth="1"/>
    <col min="13571" max="13571" width="11.375" customWidth="1"/>
    <col min="13572" max="13572" width="11.25" customWidth="1"/>
    <col min="13573" max="13573" width="10" customWidth="1"/>
    <col min="13574" max="13576" width="12.875" customWidth="1"/>
    <col min="13825" max="13825" width="9.5" customWidth="1"/>
    <col min="13826" max="13826" width="11.5" customWidth="1"/>
    <col min="13827" max="13827" width="11.375" customWidth="1"/>
    <col min="13828" max="13828" width="11.25" customWidth="1"/>
    <col min="13829" max="13829" width="10" customWidth="1"/>
    <col min="13830" max="13832" width="12.875" customWidth="1"/>
    <col min="14081" max="14081" width="9.5" customWidth="1"/>
    <col min="14082" max="14082" width="11.5" customWidth="1"/>
    <col min="14083" max="14083" width="11.375" customWidth="1"/>
    <col min="14084" max="14084" width="11.25" customWidth="1"/>
    <col min="14085" max="14085" width="10" customWidth="1"/>
    <col min="14086" max="14088" width="12.875" customWidth="1"/>
    <col min="14337" max="14337" width="9.5" customWidth="1"/>
    <col min="14338" max="14338" width="11.5" customWidth="1"/>
    <col min="14339" max="14339" width="11.375" customWidth="1"/>
    <col min="14340" max="14340" width="11.25" customWidth="1"/>
    <col min="14341" max="14341" width="10" customWidth="1"/>
    <col min="14342" max="14344" width="12.875" customWidth="1"/>
    <col min="14593" max="14593" width="9.5" customWidth="1"/>
    <col min="14594" max="14594" width="11.5" customWidth="1"/>
    <col min="14595" max="14595" width="11.375" customWidth="1"/>
    <col min="14596" max="14596" width="11.25" customWidth="1"/>
    <col min="14597" max="14597" width="10" customWidth="1"/>
    <col min="14598" max="14600" width="12.875" customWidth="1"/>
    <col min="14849" max="14849" width="9.5" customWidth="1"/>
    <col min="14850" max="14850" width="11.5" customWidth="1"/>
    <col min="14851" max="14851" width="11.375" customWidth="1"/>
    <col min="14852" max="14852" width="11.25" customWidth="1"/>
    <col min="14853" max="14853" width="10" customWidth="1"/>
    <col min="14854" max="14856" width="12.875" customWidth="1"/>
    <col min="15105" max="15105" width="9.5" customWidth="1"/>
    <col min="15106" max="15106" width="11.5" customWidth="1"/>
    <col min="15107" max="15107" width="11.375" customWidth="1"/>
    <col min="15108" max="15108" width="11.25" customWidth="1"/>
    <col min="15109" max="15109" width="10" customWidth="1"/>
    <col min="15110" max="15112" width="12.875" customWidth="1"/>
    <col min="15361" max="15361" width="9.5" customWidth="1"/>
    <col min="15362" max="15362" width="11.5" customWidth="1"/>
    <col min="15363" max="15363" width="11.375" customWidth="1"/>
    <col min="15364" max="15364" width="11.25" customWidth="1"/>
    <col min="15365" max="15365" width="10" customWidth="1"/>
    <col min="15366" max="15368" width="12.875" customWidth="1"/>
    <col min="15617" max="15617" width="9.5" customWidth="1"/>
    <col min="15618" max="15618" width="11.5" customWidth="1"/>
    <col min="15619" max="15619" width="11.375" customWidth="1"/>
    <col min="15620" max="15620" width="11.25" customWidth="1"/>
    <col min="15621" max="15621" width="10" customWidth="1"/>
    <col min="15622" max="15624" width="12.875" customWidth="1"/>
    <col min="15873" max="15873" width="9.5" customWidth="1"/>
    <col min="15874" max="15874" width="11.5" customWidth="1"/>
    <col min="15875" max="15875" width="11.375" customWidth="1"/>
    <col min="15876" max="15876" width="11.25" customWidth="1"/>
    <col min="15877" max="15877" width="10" customWidth="1"/>
    <col min="15878" max="15880" width="12.875" customWidth="1"/>
    <col min="16129" max="16129" width="9.5" customWidth="1"/>
    <col min="16130" max="16130" width="11.5" customWidth="1"/>
    <col min="16131" max="16131" width="11.375" customWidth="1"/>
    <col min="16132" max="16132" width="11.25" customWidth="1"/>
    <col min="16133" max="16133" width="10" customWidth="1"/>
    <col min="16134" max="16136" width="12.875" customWidth="1"/>
  </cols>
  <sheetData>
    <row r="1" spans="1:9" s="2" customFormat="1" ht="21">
      <c r="A1" s="364" t="s">
        <v>261</v>
      </c>
      <c r="B1" s="365"/>
      <c r="C1" s="365"/>
      <c r="D1" s="366"/>
      <c r="E1" s="366"/>
      <c r="F1" s="4"/>
      <c r="G1" s="4"/>
      <c r="H1" s="4"/>
    </row>
    <row r="2" spans="1:9" ht="15">
      <c r="A2" s="369" t="s">
        <v>9</v>
      </c>
      <c r="B2" s="370"/>
      <c r="C2" s="59"/>
      <c r="D2" s="59"/>
      <c r="E2" s="59"/>
    </row>
    <row r="3" spans="1:9" ht="15">
      <c r="A3" s="367" t="s">
        <v>12</v>
      </c>
      <c r="B3" s="367"/>
      <c r="C3" s="360"/>
      <c r="D3" s="360"/>
      <c r="E3" s="360"/>
    </row>
    <row r="4" spans="1:9" ht="15.75">
      <c r="A4" s="367" t="s">
        <v>13</v>
      </c>
      <c r="B4" s="368"/>
      <c r="C4" s="360"/>
      <c r="D4" s="360"/>
      <c r="E4" s="360"/>
      <c r="F4" s="13"/>
      <c r="G4" s="16"/>
      <c r="H4" s="16"/>
    </row>
    <row r="5" spans="1:9" ht="15">
      <c r="A5" s="367" t="s">
        <v>11</v>
      </c>
      <c r="B5" s="368"/>
      <c r="C5" s="360"/>
      <c r="D5" s="360"/>
      <c r="E5" s="360"/>
    </row>
    <row r="6" spans="1:9" ht="15.75">
      <c r="A6" s="367" t="s">
        <v>1</v>
      </c>
      <c r="B6" s="368"/>
      <c r="C6" s="360"/>
      <c r="D6" s="360"/>
      <c r="E6" s="360"/>
      <c r="F6" s="67"/>
      <c r="G6" s="4"/>
      <c r="H6" s="4"/>
    </row>
    <row r="7" spans="1:9" ht="15.75">
      <c r="A7" s="367" t="s">
        <v>4</v>
      </c>
      <c r="B7" s="368"/>
      <c r="C7" s="360"/>
      <c r="D7" s="360"/>
      <c r="E7" s="360"/>
      <c r="F7" s="67"/>
    </row>
    <row r="8" spans="1:9" ht="15">
      <c r="A8" s="367" t="s">
        <v>3</v>
      </c>
      <c r="B8" s="368"/>
      <c r="C8" s="360"/>
      <c r="D8" s="360"/>
      <c r="E8" s="360"/>
    </row>
    <row r="9" spans="1:9" ht="15.75">
      <c r="A9" s="367" t="s">
        <v>271</v>
      </c>
      <c r="B9" s="368"/>
      <c r="C9" s="360"/>
      <c r="D9" s="360"/>
      <c r="E9" s="360"/>
      <c r="F9" s="13"/>
      <c r="G9" s="4"/>
      <c r="H9" s="4"/>
    </row>
    <row r="10" spans="1:9" ht="15">
      <c r="A10" s="367" t="s">
        <v>270</v>
      </c>
      <c r="B10" s="368"/>
      <c r="C10" s="360"/>
      <c r="D10" s="360"/>
      <c r="E10" s="360"/>
    </row>
    <row r="11" spans="1:9" ht="15.75">
      <c r="A11" s="367" t="s">
        <v>269</v>
      </c>
      <c r="B11" s="368"/>
      <c r="C11" s="360"/>
      <c r="D11" s="360"/>
      <c r="E11" s="360"/>
      <c r="I11" s="4"/>
    </row>
    <row r="12" spans="1:9" s="16" customFormat="1" ht="15.75">
      <c r="A12" s="367" t="s">
        <v>268</v>
      </c>
      <c r="B12" s="368"/>
      <c r="C12" s="360"/>
      <c r="D12" s="360"/>
      <c r="E12" s="360"/>
      <c r="F12"/>
      <c r="G12"/>
      <c r="H12"/>
      <c r="I12" s="13"/>
    </row>
    <row r="13" spans="1:9" ht="15.75">
      <c r="A13" s="367" t="s">
        <v>70</v>
      </c>
      <c r="B13" s="367"/>
      <c r="C13" s="360"/>
      <c r="D13" s="360"/>
      <c r="E13" s="360"/>
      <c r="I13" s="4"/>
    </row>
    <row r="14" spans="1:9" ht="15.75">
      <c r="A14" s="367" t="s">
        <v>71</v>
      </c>
      <c r="B14" s="367"/>
      <c r="C14" s="360"/>
      <c r="D14" s="360"/>
      <c r="E14" s="360"/>
      <c r="I14" s="4"/>
    </row>
    <row r="15" spans="1:9" ht="16.5" thickBot="1">
      <c r="A15" s="383" t="s">
        <v>10</v>
      </c>
      <c r="B15" s="384"/>
      <c r="C15" s="360"/>
      <c r="D15" s="360"/>
      <c r="E15" s="360"/>
      <c r="I15" s="4"/>
    </row>
    <row r="16" spans="1:9" ht="20.25" thickBot="1">
      <c r="A16" s="377" t="s">
        <v>17</v>
      </c>
      <c r="B16" s="378"/>
      <c r="C16" s="378"/>
      <c r="D16" s="379"/>
      <c r="E16" s="4"/>
      <c r="I16" s="4"/>
    </row>
    <row r="17" spans="1:9" ht="15.75">
      <c r="A17" s="5"/>
      <c r="B17" s="6" t="s">
        <v>34</v>
      </c>
      <c r="C17" s="7" t="s">
        <v>19</v>
      </c>
      <c r="D17" s="8" t="s">
        <v>20</v>
      </c>
      <c r="E17" s="4"/>
      <c r="I17" s="4"/>
    </row>
    <row r="18" spans="1:9" ht="16.5" thickBot="1">
      <c r="A18" s="9" t="s">
        <v>22</v>
      </c>
      <c r="B18" s="10" t="s">
        <v>35</v>
      </c>
      <c r="C18" s="11" t="s">
        <v>36</v>
      </c>
      <c r="D18" s="12" t="s">
        <v>79</v>
      </c>
      <c r="E18" s="66"/>
      <c r="F18" s="252" t="s">
        <v>53</v>
      </c>
      <c r="I18" s="4"/>
    </row>
    <row r="19" spans="1:9" ht="15.75">
      <c r="A19" s="17">
        <v>1</v>
      </c>
      <c r="B19" s="18" t="s">
        <v>72</v>
      </c>
      <c r="C19" s="19" t="s">
        <v>78</v>
      </c>
      <c r="D19" s="20" t="s">
        <v>73</v>
      </c>
      <c r="E19" s="4"/>
      <c r="I19" s="4"/>
    </row>
    <row r="20" spans="1:9" s="308" customFormat="1" ht="15.75">
      <c r="A20" s="318">
        <v>2</v>
      </c>
      <c r="B20" s="319" t="s">
        <v>72</v>
      </c>
      <c r="C20" s="320" t="s">
        <v>78</v>
      </c>
      <c r="D20" s="321" t="s">
        <v>75</v>
      </c>
      <c r="E20" s="322"/>
      <c r="F20" s="323" t="s">
        <v>54</v>
      </c>
      <c r="I20" s="324"/>
    </row>
    <row r="21" spans="1:9" ht="15.75">
      <c r="A21" s="24">
        <v>3</v>
      </c>
      <c r="B21" s="25" t="s">
        <v>72</v>
      </c>
      <c r="C21" s="26" t="s">
        <v>78</v>
      </c>
      <c r="D21" s="27" t="s">
        <v>76</v>
      </c>
      <c r="E21" s="57"/>
      <c r="F21" s="13" t="s">
        <v>55</v>
      </c>
      <c r="I21" s="4"/>
    </row>
    <row r="22" spans="1:9" s="308" customFormat="1" ht="15.75">
      <c r="A22" s="318">
        <v>4</v>
      </c>
      <c r="B22" s="319" t="s">
        <v>72</v>
      </c>
      <c r="C22" s="320" t="s">
        <v>78</v>
      </c>
      <c r="D22" s="321" t="s">
        <v>76</v>
      </c>
      <c r="E22" s="325"/>
      <c r="F22" s="326" t="s">
        <v>56</v>
      </c>
      <c r="I22" s="324"/>
    </row>
    <row r="23" spans="1:9" ht="15.75">
      <c r="A23" s="24">
        <v>5</v>
      </c>
      <c r="B23" s="25" t="s">
        <v>77</v>
      </c>
      <c r="C23" s="26" t="s">
        <v>78</v>
      </c>
      <c r="D23" s="27" t="s">
        <v>74</v>
      </c>
      <c r="E23" s="4"/>
      <c r="I23" s="4"/>
    </row>
    <row r="24" spans="1:9" s="308" customFormat="1" ht="15.75">
      <c r="A24" s="318">
        <v>6</v>
      </c>
      <c r="B24" s="319" t="s">
        <v>73</v>
      </c>
      <c r="C24" s="320" t="s">
        <v>73</v>
      </c>
      <c r="D24" s="321" t="s">
        <v>75</v>
      </c>
      <c r="E24" s="324"/>
      <c r="I24" s="324"/>
    </row>
    <row r="25" spans="1:9" ht="15.75">
      <c r="A25" s="24">
        <v>7</v>
      </c>
      <c r="B25" s="25" t="s">
        <v>73</v>
      </c>
      <c r="C25" s="26" t="s">
        <v>78</v>
      </c>
      <c r="D25" s="27" t="s">
        <v>75</v>
      </c>
      <c r="E25" s="4"/>
      <c r="I25" s="4"/>
    </row>
    <row r="26" spans="1:9" s="308" customFormat="1" ht="15.75">
      <c r="A26" s="318">
        <v>8</v>
      </c>
      <c r="B26" s="319" t="s">
        <v>73</v>
      </c>
      <c r="C26" s="320" t="s">
        <v>78</v>
      </c>
      <c r="D26" s="321" t="s">
        <v>77</v>
      </c>
      <c r="E26" s="324"/>
      <c r="I26" s="324"/>
    </row>
    <row r="27" spans="1:9" ht="15.75">
      <c r="A27" s="24">
        <v>9</v>
      </c>
      <c r="B27" s="25" t="s">
        <v>73</v>
      </c>
      <c r="C27" s="26" t="s">
        <v>78</v>
      </c>
      <c r="D27" s="27" t="s">
        <v>77</v>
      </c>
      <c r="E27" s="4"/>
      <c r="I27" s="4"/>
    </row>
    <row r="28" spans="1:9" s="308" customFormat="1" ht="15.75" customHeight="1">
      <c r="A28" s="318">
        <v>10</v>
      </c>
      <c r="B28" s="319" t="s">
        <v>75</v>
      </c>
      <c r="C28" s="320" t="s">
        <v>78</v>
      </c>
      <c r="D28" s="321" t="s">
        <v>74</v>
      </c>
      <c r="E28" s="324"/>
      <c r="F28" s="326"/>
      <c r="G28" s="324"/>
      <c r="H28" s="324"/>
      <c r="I28" s="324"/>
    </row>
    <row r="29" spans="1:9" ht="15.75">
      <c r="A29" s="24">
        <v>11</v>
      </c>
      <c r="B29" s="25" t="s">
        <v>75</v>
      </c>
      <c r="C29" s="26" t="s">
        <v>78</v>
      </c>
      <c r="D29" s="27" t="s">
        <v>74</v>
      </c>
      <c r="E29" s="4"/>
      <c r="I29" s="4"/>
    </row>
    <row r="30" spans="1:9" s="308" customFormat="1" ht="15.75">
      <c r="A30" s="318">
        <v>12</v>
      </c>
      <c r="B30" s="319" t="s">
        <v>73</v>
      </c>
      <c r="C30" s="320" t="s">
        <v>72</v>
      </c>
      <c r="D30" s="321" t="s">
        <v>76</v>
      </c>
      <c r="E30" s="324"/>
      <c r="F30" s="326"/>
      <c r="G30" s="324"/>
      <c r="H30" s="324"/>
      <c r="I30" s="324"/>
    </row>
    <row r="31" spans="1:9" ht="15.75">
      <c r="A31" s="24">
        <v>13</v>
      </c>
      <c r="B31" s="25"/>
      <c r="C31" s="26"/>
      <c r="D31" s="27"/>
      <c r="E31" s="4"/>
      <c r="F31" s="13"/>
      <c r="G31" s="4"/>
      <c r="H31" s="4"/>
      <c r="I31" s="4"/>
    </row>
    <row r="32" spans="1:9" s="308" customFormat="1" ht="15.75">
      <c r="A32" s="318">
        <v>14</v>
      </c>
      <c r="B32" s="319"/>
      <c r="C32" s="320"/>
      <c r="D32" s="321"/>
      <c r="E32" s="324"/>
      <c r="F32" s="326"/>
      <c r="G32" s="324"/>
      <c r="H32" s="324"/>
      <c r="I32" s="324"/>
    </row>
    <row r="33" spans="1:9" ht="15.75">
      <c r="A33" s="24">
        <v>15</v>
      </c>
      <c r="B33" s="25"/>
      <c r="C33" s="26"/>
      <c r="D33" s="27"/>
      <c r="E33" s="4"/>
      <c r="I33" s="4"/>
    </row>
    <row r="34" spans="1:9" s="308" customFormat="1" ht="15.75">
      <c r="A34" s="318">
        <v>16</v>
      </c>
      <c r="B34" s="319"/>
      <c r="C34" s="320"/>
      <c r="D34" s="321"/>
      <c r="E34" s="324"/>
      <c r="F34" s="327"/>
      <c r="I34" s="324"/>
    </row>
    <row r="35" spans="1:9" ht="15.75">
      <c r="A35" s="24">
        <v>17</v>
      </c>
      <c r="B35" s="25"/>
      <c r="C35" s="26"/>
      <c r="D35" s="27"/>
      <c r="E35" s="4"/>
      <c r="F35" s="56"/>
      <c r="I35" s="4"/>
    </row>
    <row r="36" spans="1:9" s="308" customFormat="1" ht="15.75">
      <c r="A36" s="318">
        <v>18</v>
      </c>
      <c r="B36" s="319"/>
      <c r="C36" s="320"/>
      <c r="D36" s="321"/>
      <c r="E36" s="324"/>
      <c r="F36" s="327"/>
      <c r="I36" s="324"/>
    </row>
    <row r="37" spans="1:9" ht="15.75">
      <c r="A37" s="24">
        <v>19</v>
      </c>
      <c r="B37" s="25"/>
      <c r="C37" s="26"/>
      <c r="D37" s="27"/>
      <c r="E37" s="4"/>
    </row>
    <row r="38" spans="1:9" s="308" customFormat="1" ht="15.75">
      <c r="A38" s="318">
        <v>20</v>
      </c>
      <c r="B38" s="319"/>
      <c r="C38" s="320"/>
      <c r="D38" s="321"/>
      <c r="E38" s="324"/>
    </row>
    <row r="39" spans="1:9" ht="15.75">
      <c r="A39" s="24">
        <v>21</v>
      </c>
      <c r="B39" s="25"/>
      <c r="C39" s="26"/>
      <c r="D39" s="27"/>
      <c r="E39" s="4"/>
    </row>
    <row r="40" spans="1:9" s="308" customFormat="1" ht="15.75">
      <c r="A40" s="318">
        <v>22</v>
      </c>
      <c r="B40" s="319"/>
      <c r="C40" s="320"/>
      <c r="D40" s="321"/>
      <c r="E40" s="324"/>
      <c r="F40" s="327"/>
    </row>
    <row r="41" spans="1:9" ht="15.75">
      <c r="A41" s="24">
        <v>23</v>
      </c>
      <c r="B41" s="25"/>
      <c r="C41" s="26"/>
      <c r="D41" s="27"/>
      <c r="E41" s="4"/>
      <c r="F41" s="56"/>
    </row>
    <row r="42" spans="1:9" s="308" customFormat="1" ht="15.75">
      <c r="A42" s="318">
        <v>24</v>
      </c>
      <c r="B42" s="319"/>
      <c r="C42" s="320"/>
      <c r="D42" s="321"/>
      <c r="E42" s="324"/>
      <c r="F42" s="327"/>
    </row>
    <row r="43" spans="1:9" ht="16.5" thickBot="1">
      <c r="A43" s="33">
        <v>25</v>
      </c>
      <c r="B43" s="28"/>
      <c r="C43" s="11"/>
      <c r="D43" s="12"/>
      <c r="E43" s="4"/>
    </row>
    <row r="44" spans="1:9" ht="15.75">
      <c r="A44" s="34" t="s">
        <v>46</v>
      </c>
      <c r="B44" s="35">
        <f>COUNTIF(B19:B43,"n")</f>
        <v>0</v>
      </c>
      <c r="C44" s="35">
        <f>COUNTIF(C19:C43,"n")</f>
        <v>10</v>
      </c>
      <c r="D44" s="36">
        <f>COUNTIF(D19:D43,"n")</f>
        <v>0</v>
      </c>
      <c r="E44" s="68"/>
      <c r="F44" s="252" t="s">
        <v>57</v>
      </c>
    </row>
    <row r="45" spans="1:9" ht="15.75">
      <c r="A45" s="37" t="s">
        <v>47</v>
      </c>
      <c r="B45" s="38">
        <f>COUNTIF(B19:B43,"S")</f>
        <v>4</v>
      </c>
      <c r="C45" s="38">
        <f>COUNTIF(C19:C43,"S")</f>
        <v>1</v>
      </c>
      <c r="D45" s="39">
        <f>COUNTIF(D19:D43,"S")</f>
        <v>0</v>
      </c>
      <c r="E45" s="66"/>
      <c r="F45" s="252" t="s">
        <v>58</v>
      </c>
    </row>
    <row r="46" spans="1:9" ht="15.75">
      <c r="A46" s="37" t="s">
        <v>48</v>
      </c>
      <c r="B46" s="38">
        <f>COUNTIF(B19:B43,"l")</f>
        <v>5</v>
      </c>
      <c r="C46" s="38">
        <f>COUNTIF(C19:C43,"l")</f>
        <v>1</v>
      </c>
      <c r="D46" s="39">
        <f>COUNTIF(D19:D43,"l")</f>
        <v>1</v>
      </c>
      <c r="E46" s="66"/>
      <c r="F46" s="252" t="s">
        <v>59</v>
      </c>
    </row>
    <row r="47" spans="1:9" ht="15.75">
      <c r="A47" s="37" t="s">
        <v>49</v>
      </c>
      <c r="B47" s="38">
        <f>COUNTIF(B19:B43,"M")</f>
        <v>2</v>
      </c>
      <c r="C47" s="38">
        <f>COUNTIF(C19:C43,"M")</f>
        <v>0</v>
      </c>
      <c r="D47" s="39">
        <f>COUNTIF(D19:D43,"M")</f>
        <v>3</v>
      </c>
      <c r="E47" s="4"/>
    </row>
    <row r="48" spans="1:9" ht="15.75">
      <c r="A48" s="37" t="s">
        <v>50</v>
      </c>
      <c r="B48" s="38">
        <f>COUNTIF(B19:B43,"H")</f>
        <v>1</v>
      </c>
      <c r="C48" s="38">
        <f>COUNTIF(C19:C43,"H")</f>
        <v>0</v>
      </c>
      <c r="D48" s="39">
        <f>COUNTIF(D19:D43,"H")</f>
        <v>2</v>
      </c>
      <c r="E48" s="4"/>
    </row>
    <row r="49" spans="1:6" ht="15.75">
      <c r="A49" s="37" t="s">
        <v>51</v>
      </c>
      <c r="B49" s="38">
        <f>COUNTIF(B19:B43,"v")</f>
        <v>0</v>
      </c>
      <c r="C49" s="38">
        <f>COUNTIF(C19:C43,"v")</f>
        <v>0</v>
      </c>
      <c r="D49" s="39">
        <f>COUNTIF(D19:D43,"v")</f>
        <v>3</v>
      </c>
      <c r="E49" s="4"/>
    </row>
    <row r="50" spans="1:6" ht="15.75">
      <c r="A50" s="37" t="s">
        <v>52</v>
      </c>
      <c r="B50" s="38">
        <f>COUNTIF(B19:B43,"e")</f>
        <v>0</v>
      </c>
      <c r="C50" s="38">
        <f>COUNTIF(C19:C43,"e")</f>
        <v>0</v>
      </c>
      <c r="D50" s="39">
        <f>COUNTIF(D19:D43,"e")</f>
        <v>3</v>
      </c>
      <c r="E50" s="4"/>
    </row>
    <row r="51" spans="1:6" ht="16.5" thickBot="1">
      <c r="A51" s="40" t="s">
        <v>33</v>
      </c>
      <c r="B51" s="41">
        <f>SUM(B44:B50)</f>
        <v>12</v>
      </c>
      <c r="C51" s="41">
        <f>SUM(C44:C50)</f>
        <v>12</v>
      </c>
      <c r="D51" s="42">
        <f>SUM(D44:D50)</f>
        <v>12</v>
      </c>
      <c r="E51" s="4"/>
    </row>
    <row r="52" spans="1:6" ht="15.75">
      <c r="A52" s="13"/>
      <c r="B52" s="43"/>
      <c r="C52" s="43"/>
      <c r="D52" s="43"/>
      <c r="E52" s="4"/>
    </row>
    <row r="53" spans="1:6" ht="18.75">
      <c r="A53" s="374" t="s">
        <v>66</v>
      </c>
      <c r="B53" s="375"/>
      <c r="C53" s="375"/>
      <c r="D53" s="376"/>
      <c r="E53" s="4"/>
    </row>
    <row r="54" spans="1:6" ht="15.75">
      <c r="A54" s="48" t="s">
        <v>45</v>
      </c>
      <c r="B54" s="51" t="str">
        <f>B18</f>
        <v>1Name</v>
      </c>
      <c r="C54" s="51" t="str">
        <f>C18</f>
        <v>2Name</v>
      </c>
      <c r="D54" s="52" t="str">
        <f>D18</f>
        <v>Whitecap</v>
      </c>
      <c r="E54" s="69" t="s">
        <v>161</v>
      </c>
      <c r="F54" s="252" t="s">
        <v>252</v>
      </c>
    </row>
    <row r="55" spans="1:6" ht="15.75">
      <c r="A55" s="48" t="s">
        <v>37</v>
      </c>
      <c r="B55" s="49">
        <f>B44*2.5</f>
        <v>0</v>
      </c>
      <c r="C55" s="49">
        <f>C44*2.5</f>
        <v>25</v>
      </c>
      <c r="D55" s="50">
        <f>D44*2.5</f>
        <v>0</v>
      </c>
      <c r="E55" s="69" t="s">
        <v>161</v>
      </c>
      <c r="F55" s="252" t="s">
        <v>60</v>
      </c>
    </row>
    <row r="56" spans="1:6" ht="15.75">
      <c r="A56" s="48" t="s">
        <v>38</v>
      </c>
      <c r="B56" s="49">
        <f>B45*13</f>
        <v>52</v>
      </c>
      <c r="C56" s="49">
        <f>C45*13</f>
        <v>13</v>
      </c>
      <c r="D56" s="50">
        <f>D45*13</f>
        <v>0</v>
      </c>
      <c r="E56" s="69"/>
      <c r="F56" s="252" t="s">
        <v>61</v>
      </c>
    </row>
    <row r="57" spans="1:6" ht="15">
      <c r="A57" s="48" t="s">
        <v>39</v>
      </c>
      <c r="B57" s="49">
        <f>B46*30</f>
        <v>150</v>
      </c>
      <c r="C57" s="49">
        <f>C46*30</f>
        <v>30</v>
      </c>
      <c r="D57" s="50">
        <f>D46*30</f>
        <v>30</v>
      </c>
    </row>
    <row r="58" spans="1:6" ht="15">
      <c r="A58" s="48" t="s">
        <v>40</v>
      </c>
      <c r="B58" s="49">
        <f t="shared" ref="B58:D61" si="0">B47*2.5</f>
        <v>5</v>
      </c>
      <c r="C58" s="49">
        <f t="shared" si="0"/>
        <v>0</v>
      </c>
      <c r="D58" s="50">
        <f t="shared" si="0"/>
        <v>7.5</v>
      </c>
      <c r="E58" s="70"/>
      <c r="F58" s="252" t="s">
        <v>62</v>
      </c>
    </row>
    <row r="59" spans="1:6" ht="15">
      <c r="A59" s="48" t="s">
        <v>41</v>
      </c>
      <c r="B59" s="49">
        <f t="shared" si="0"/>
        <v>2.5</v>
      </c>
      <c r="C59" s="49">
        <f t="shared" si="0"/>
        <v>0</v>
      </c>
      <c r="D59" s="50">
        <f t="shared" si="0"/>
        <v>5</v>
      </c>
      <c r="E59" s="70"/>
      <c r="F59" s="252" t="s">
        <v>63</v>
      </c>
    </row>
    <row r="60" spans="1:6" ht="15">
      <c r="A60" s="48" t="s">
        <v>42</v>
      </c>
      <c r="B60" s="49">
        <f t="shared" si="0"/>
        <v>0</v>
      </c>
      <c r="C60" s="49">
        <f t="shared" si="0"/>
        <v>0</v>
      </c>
      <c r="D60" s="50">
        <f t="shared" si="0"/>
        <v>7.5</v>
      </c>
      <c r="E60" s="70"/>
      <c r="F60" s="252" t="s">
        <v>67</v>
      </c>
    </row>
    <row r="61" spans="1:6" ht="15">
      <c r="A61" s="48" t="s">
        <v>43</v>
      </c>
      <c r="B61" s="49">
        <f t="shared" si="0"/>
        <v>0</v>
      </c>
      <c r="C61" s="49">
        <f t="shared" si="0"/>
        <v>0</v>
      </c>
      <c r="D61" s="50">
        <f t="shared" si="0"/>
        <v>7.5</v>
      </c>
    </row>
    <row r="62" spans="1:6" ht="15.75">
      <c r="A62" s="53" t="s">
        <v>44</v>
      </c>
      <c r="B62" s="54">
        <f>SUM(B55:B61)</f>
        <v>209.5</v>
      </c>
      <c r="C62" s="54">
        <f>SUM(C55:C61)</f>
        <v>68</v>
      </c>
      <c r="D62" s="55">
        <f>SUM(D55:D61)</f>
        <v>57.5</v>
      </c>
    </row>
    <row r="63" spans="1:6">
      <c r="A63" s="46"/>
      <c r="B63" s="47"/>
      <c r="C63" s="47"/>
      <c r="D63" s="47"/>
    </row>
    <row r="64" spans="1:6" ht="18.75">
      <c r="B64" s="380" t="s">
        <v>18</v>
      </c>
      <c r="C64" s="381"/>
      <c r="D64" s="382"/>
      <c r="E64" s="71"/>
      <c r="F64" s="252" t="s">
        <v>64</v>
      </c>
    </row>
    <row r="65" spans="1:6" ht="15.75">
      <c r="B65" s="242"/>
      <c r="C65" s="317" t="s">
        <v>21</v>
      </c>
      <c r="D65" s="243"/>
      <c r="E65" s="71"/>
      <c r="F65" s="252" t="s">
        <v>65</v>
      </c>
    </row>
    <row r="66" spans="1:6" ht="15.75">
      <c r="A66" t="s">
        <v>45</v>
      </c>
      <c r="B66" s="14" t="str">
        <f>B18</f>
        <v>1Name</v>
      </c>
      <c r="C66" s="3" t="str">
        <f>C18</f>
        <v>2Name</v>
      </c>
      <c r="D66" s="15" t="str">
        <f>D18</f>
        <v>Whitecap</v>
      </c>
      <c r="E66" s="71"/>
      <c r="F66" s="252" t="s">
        <v>68</v>
      </c>
    </row>
    <row r="67" spans="1:6" ht="16.5" thickBot="1">
      <c r="A67" t="s">
        <v>69</v>
      </c>
      <c r="B67" s="21">
        <f>B62/B51</f>
        <v>17.458333333333332</v>
      </c>
      <c r="C67" s="22">
        <f>C62/C51</f>
        <v>5.666666666666667</v>
      </c>
      <c r="D67" s="23">
        <f>D62/D51</f>
        <v>4.791666666666667</v>
      </c>
    </row>
    <row r="68" spans="1:6" ht="15.75">
      <c r="B68" s="44"/>
      <c r="C68" s="44"/>
      <c r="D68" s="45"/>
    </row>
    <row r="69" spans="1:6">
      <c r="A69" s="371" t="s">
        <v>32</v>
      </c>
      <c r="B69" s="372"/>
      <c r="C69" s="372"/>
      <c r="D69" s="373"/>
    </row>
    <row r="70" spans="1:6">
      <c r="A70" s="372"/>
      <c r="B70" s="372"/>
      <c r="C70" s="372"/>
      <c r="D70" s="373"/>
    </row>
    <row r="71" spans="1:6">
      <c r="A71" s="372"/>
      <c r="B71" s="372"/>
      <c r="C71" s="372"/>
      <c r="D71" s="373"/>
    </row>
    <row r="72" spans="1:6">
      <c r="A72" s="372"/>
      <c r="B72" s="372"/>
      <c r="C72" s="372"/>
      <c r="D72" s="373"/>
    </row>
    <row r="73" spans="1:6">
      <c r="A73" s="372"/>
      <c r="B73" s="372"/>
      <c r="C73" s="372"/>
      <c r="D73" s="373"/>
    </row>
    <row r="74" spans="1:6" ht="15" thickBot="1">
      <c r="A74" s="372"/>
      <c r="B74" s="372"/>
      <c r="C74" s="372"/>
      <c r="D74" s="373"/>
    </row>
    <row r="75" spans="1:6" ht="25.5">
      <c r="B75" s="239" t="s">
        <v>23</v>
      </c>
      <c r="C75" s="240" t="s">
        <v>24</v>
      </c>
      <c r="D75" s="241" t="s">
        <v>80</v>
      </c>
    </row>
    <row r="76" spans="1:6" ht="15.75">
      <c r="B76" s="29" t="s">
        <v>46</v>
      </c>
      <c r="C76" s="30" t="s">
        <v>25</v>
      </c>
      <c r="D76" s="27">
        <v>2.5</v>
      </c>
    </row>
    <row r="77" spans="1:6" ht="15.75">
      <c r="B77" s="29" t="s">
        <v>47</v>
      </c>
      <c r="C77" s="30" t="s">
        <v>26</v>
      </c>
      <c r="D77" s="27">
        <v>13</v>
      </c>
    </row>
    <row r="78" spans="1:6" ht="15.75">
      <c r="B78" s="29" t="s">
        <v>48</v>
      </c>
      <c r="C78" s="30" t="s">
        <v>27</v>
      </c>
      <c r="D78" s="27">
        <v>30</v>
      </c>
    </row>
    <row r="79" spans="1:6" ht="15.75">
      <c r="B79" s="29" t="s">
        <v>123</v>
      </c>
      <c r="C79" s="30" t="s">
        <v>28</v>
      </c>
      <c r="D79" s="27">
        <v>50</v>
      </c>
    </row>
    <row r="80" spans="1:6" ht="15.75">
      <c r="B80" s="29" t="s">
        <v>50</v>
      </c>
      <c r="C80" s="30" t="s">
        <v>29</v>
      </c>
      <c r="D80" s="27">
        <v>70</v>
      </c>
    </row>
    <row r="81" spans="1:4" ht="15.75">
      <c r="B81" s="29" t="s">
        <v>124</v>
      </c>
      <c r="C81" s="30" t="s">
        <v>30</v>
      </c>
      <c r="D81" s="27">
        <v>88</v>
      </c>
    </row>
    <row r="82" spans="1:4" ht="16.5" thickBot="1">
      <c r="B82" s="31" t="s">
        <v>52</v>
      </c>
      <c r="C82" s="32" t="s">
        <v>31</v>
      </c>
      <c r="D82" s="12">
        <v>97.5</v>
      </c>
    </row>
    <row r="83" spans="1:4" ht="15.75">
      <c r="B83" s="72"/>
      <c r="C83" s="73"/>
      <c r="D83" s="74"/>
    </row>
    <row r="84" spans="1:4" ht="15">
      <c r="A84" s="58" t="s">
        <v>8</v>
      </c>
      <c r="B84" s="58"/>
      <c r="C84" s="62"/>
      <c r="D84" s="58"/>
    </row>
    <row r="85" spans="1:4" ht="15">
      <c r="A85" s="58"/>
      <c r="B85" s="58"/>
      <c r="C85" s="62"/>
      <c r="D85" s="58"/>
    </row>
    <row r="86" spans="1:4" ht="15">
      <c r="A86" s="58" t="s">
        <v>15</v>
      </c>
      <c r="B86" s="58"/>
      <c r="C86" s="62"/>
      <c r="D86" s="58"/>
    </row>
    <row r="88" spans="1:4">
      <c r="A88" s="252" t="s">
        <v>249</v>
      </c>
    </row>
  </sheetData>
  <mergeCells count="32">
    <mergeCell ref="A10:B10"/>
    <mergeCell ref="A11:B11"/>
    <mergeCell ref="C12:E12"/>
    <mergeCell ref="A12:B12"/>
    <mergeCell ref="A9:B9"/>
    <mergeCell ref="C9:E9"/>
    <mergeCell ref="C10:E10"/>
    <mergeCell ref="A69:D74"/>
    <mergeCell ref="A53:D53"/>
    <mergeCell ref="A16:D16"/>
    <mergeCell ref="B64:D64"/>
    <mergeCell ref="C11:E11"/>
    <mergeCell ref="A15:B15"/>
    <mergeCell ref="A14:B14"/>
    <mergeCell ref="A13:B13"/>
    <mergeCell ref="C15:E15"/>
    <mergeCell ref="C13:E13"/>
    <mergeCell ref="C14:E14"/>
    <mergeCell ref="A1:E1"/>
    <mergeCell ref="A6:B6"/>
    <mergeCell ref="A7:B7"/>
    <mergeCell ref="C7:E7"/>
    <mergeCell ref="A8:B8"/>
    <mergeCell ref="C3:E3"/>
    <mergeCell ref="A5:B5"/>
    <mergeCell ref="C6:E6"/>
    <mergeCell ref="C8:E8"/>
    <mergeCell ref="C5:E5"/>
    <mergeCell ref="A2:B2"/>
    <mergeCell ref="A3:B3"/>
    <mergeCell ref="A4:B4"/>
    <mergeCell ref="C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U98"/>
  <sheetViews>
    <sheetView workbookViewId="0">
      <selection sqref="A1:G1"/>
    </sheetView>
  </sheetViews>
  <sheetFormatPr defaultRowHeight="14.25"/>
  <cols>
    <col min="1" max="1" width="2.75" style="78" customWidth="1"/>
    <col min="2" max="2" width="10.625" style="78" customWidth="1"/>
    <col min="3" max="3" width="9.375" style="114" customWidth="1"/>
    <col min="4" max="4" width="9" style="78"/>
    <col min="5" max="5" width="9.125" style="78" customWidth="1"/>
    <col min="6" max="6" width="7.625" style="78" bestFit="1" customWidth="1"/>
    <col min="7" max="7" width="9" style="78"/>
    <col min="8" max="8" width="9.875" style="78" customWidth="1"/>
    <col min="9" max="9" width="8.875" style="78" customWidth="1"/>
    <col min="10" max="10" width="7.875" style="78" customWidth="1"/>
    <col min="11" max="251" width="9" style="78"/>
    <col min="252" max="252" width="8" style="78" customWidth="1"/>
    <col min="253" max="256" width="9" style="78"/>
    <col min="257" max="257" width="2.625" style="78" bestFit="1" customWidth="1"/>
    <col min="258" max="258" width="9" style="78"/>
    <col min="259" max="259" width="6.75" style="78" bestFit="1" customWidth="1"/>
    <col min="260" max="261" width="9" style="78"/>
    <col min="262" max="262" width="7.625" style="78" bestFit="1" customWidth="1"/>
    <col min="263" max="264" width="9" style="78"/>
    <col min="265" max="265" width="6.75" style="78" bestFit="1" customWidth="1"/>
    <col min="266" max="266" width="4.75" style="78" bestFit="1" customWidth="1"/>
    <col min="267" max="507" width="9" style="78"/>
    <col min="508" max="508" width="8" style="78" customWidth="1"/>
    <col min="509" max="512" width="9" style="78"/>
    <col min="513" max="513" width="2.625" style="78" bestFit="1" customWidth="1"/>
    <col min="514" max="514" width="9" style="78"/>
    <col min="515" max="515" width="6.75" style="78" bestFit="1" customWidth="1"/>
    <col min="516" max="517" width="9" style="78"/>
    <col min="518" max="518" width="7.625" style="78" bestFit="1" customWidth="1"/>
    <col min="519" max="520" width="9" style="78"/>
    <col min="521" max="521" width="6.75" style="78" bestFit="1" customWidth="1"/>
    <col min="522" max="522" width="4.75" style="78" bestFit="1" customWidth="1"/>
    <col min="523" max="763" width="9" style="78"/>
    <col min="764" max="764" width="8" style="78" customWidth="1"/>
    <col min="765" max="768" width="9" style="78"/>
    <col min="769" max="769" width="2.625" style="78" bestFit="1" customWidth="1"/>
    <col min="770" max="770" width="9" style="78"/>
    <col min="771" max="771" width="6.75" style="78" bestFit="1" customWidth="1"/>
    <col min="772" max="773" width="9" style="78"/>
    <col min="774" max="774" width="7.625" style="78" bestFit="1" customWidth="1"/>
    <col min="775" max="776" width="9" style="78"/>
    <col min="777" max="777" width="6.75" style="78" bestFit="1" customWidth="1"/>
    <col min="778" max="778" width="4.75" style="78" bestFit="1" customWidth="1"/>
    <col min="779" max="1019" width="9" style="78"/>
    <col min="1020" max="1020" width="8" style="78" customWidth="1"/>
    <col min="1021" max="1024" width="9" style="78"/>
    <col min="1025" max="1025" width="2.625" style="78" bestFit="1" customWidth="1"/>
    <col min="1026" max="1026" width="9" style="78"/>
    <col min="1027" max="1027" width="6.75" style="78" bestFit="1" customWidth="1"/>
    <col min="1028" max="1029" width="9" style="78"/>
    <col min="1030" max="1030" width="7.625" style="78" bestFit="1" customWidth="1"/>
    <col min="1031" max="1032" width="9" style="78"/>
    <col min="1033" max="1033" width="6.75" style="78" bestFit="1" customWidth="1"/>
    <col min="1034" max="1034" width="4.75" style="78" bestFit="1" customWidth="1"/>
    <col min="1035" max="1275" width="9" style="78"/>
    <col min="1276" max="1276" width="8" style="78" customWidth="1"/>
    <col min="1277" max="1280" width="9" style="78"/>
    <col min="1281" max="1281" width="2.625" style="78" bestFit="1" customWidth="1"/>
    <col min="1282" max="1282" width="9" style="78"/>
    <col min="1283" max="1283" width="6.75" style="78" bestFit="1" customWidth="1"/>
    <col min="1284" max="1285" width="9" style="78"/>
    <col min="1286" max="1286" width="7.625" style="78" bestFit="1" customWidth="1"/>
    <col min="1287" max="1288" width="9" style="78"/>
    <col min="1289" max="1289" width="6.75" style="78" bestFit="1" customWidth="1"/>
    <col min="1290" max="1290" width="4.75" style="78" bestFit="1" customWidth="1"/>
    <col min="1291" max="1531" width="9" style="78"/>
    <col min="1532" max="1532" width="8" style="78" customWidth="1"/>
    <col min="1533" max="1536" width="9" style="78"/>
    <col min="1537" max="1537" width="2.625" style="78" bestFit="1" customWidth="1"/>
    <col min="1538" max="1538" width="9" style="78"/>
    <col min="1539" max="1539" width="6.75" style="78" bestFit="1" customWidth="1"/>
    <col min="1540" max="1541" width="9" style="78"/>
    <col min="1542" max="1542" width="7.625" style="78" bestFit="1" customWidth="1"/>
    <col min="1543" max="1544" width="9" style="78"/>
    <col min="1545" max="1545" width="6.75" style="78" bestFit="1" customWidth="1"/>
    <col min="1546" max="1546" width="4.75" style="78" bestFit="1" customWidth="1"/>
    <col min="1547" max="1787" width="9" style="78"/>
    <col min="1788" max="1788" width="8" style="78" customWidth="1"/>
    <col min="1789" max="1792" width="9" style="78"/>
    <col min="1793" max="1793" width="2.625" style="78" bestFit="1" customWidth="1"/>
    <col min="1794" max="1794" width="9" style="78"/>
    <col min="1795" max="1795" width="6.75" style="78" bestFit="1" customWidth="1"/>
    <col min="1796" max="1797" width="9" style="78"/>
    <col min="1798" max="1798" width="7.625" style="78" bestFit="1" customWidth="1"/>
    <col min="1799" max="1800" width="9" style="78"/>
    <col min="1801" max="1801" width="6.75" style="78" bestFit="1" customWidth="1"/>
    <col min="1802" max="1802" width="4.75" style="78" bestFit="1" customWidth="1"/>
    <col min="1803" max="2043" width="9" style="78"/>
    <col min="2044" max="2044" width="8" style="78" customWidth="1"/>
    <col min="2045" max="2048" width="9" style="78"/>
    <col min="2049" max="2049" width="2.625" style="78" bestFit="1" customWidth="1"/>
    <col min="2050" max="2050" width="9" style="78"/>
    <col min="2051" max="2051" width="6.75" style="78" bestFit="1" customWidth="1"/>
    <col min="2052" max="2053" width="9" style="78"/>
    <col min="2054" max="2054" width="7.625" style="78" bestFit="1" customWidth="1"/>
    <col min="2055" max="2056" width="9" style="78"/>
    <col min="2057" max="2057" width="6.75" style="78" bestFit="1" customWidth="1"/>
    <col min="2058" max="2058" width="4.75" style="78" bestFit="1" customWidth="1"/>
    <col min="2059" max="2299" width="9" style="78"/>
    <col min="2300" max="2300" width="8" style="78" customWidth="1"/>
    <col min="2301" max="2304" width="9" style="78"/>
    <col min="2305" max="2305" width="2.625" style="78" bestFit="1" customWidth="1"/>
    <col min="2306" max="2306" width="9" style="78"/>
    <col min="2307" max="2307" width="6.75" style="78" bestFit="1" customWidth="1"/>
    <col min="2308" max="2309" width="9" style="78"/>
    <col min="2310" max="2310" width="7.625" style="78" bestFit="1" customWidth="1"/>
    <col min="2311" max="2312" width="9" style="78"/>
    <col min="2313" max="2313" width="6.75" style="78" bestFit="1" customWidth="1"/>
    <col min="2314" max="2314" width="4.75" style="78" bestFit="1" customWidth="1"/>
    <col min="2315" max="2555" width="9" style="78"/>
    <col min="2556" max="2556" width="8" style="78" customWidth="1"/>
    <col min="2557" max="2560" width="9" style="78"/>
    <col min="2561" max="2561" width="2.625" style="78" bestFit="1" customWidth="1"/>
    <col min="2562" max="2562" width="9" style="78"/>
    <col min="2563" max="2563" width="6.75" style="78" bestFit="1" customWidth="1"/>
    <col min="2564" max="2565" width="9" style="78"/>
    <col min="2566" max="2566" width="7.625" style="78" bestFit="1" customWidth="1"/>
    <col min="2567" max="2568" width="9" style="78"/>
    <col min="2569" max="2569" width="6.75" style="78" bestFit="1" customWidth="1"/>
    <col min="2570" max="2570" width="4.75" style="78" bestFit="1" customWidth="1"/>
    <col min="2571" max="2811" width="9" style="78"/>
    <col min="2812" max="2812" width="8" style="78" customWidth="1"/>
    <col min="2813" max="2816" width="9" style="78"/>
    <col min="2817" max="2817" width="2.625" style="78" bestFit="1" customWidth="1"/>
    <col min="2818" max="2818" width="9" style="78"/>
    <col min="2819" max="2819" width="6.75" style="78" bestFit="1" customWidth="1"/>
    <col min="2820" max="2821" width="9" style="78"/>
    <col min="2822" max="2822" width="7.625" style="78" bestFit="1" customWidth="1"/>
    <col min="2823" max="2824" width="9" style="78"/>
    <col min="2825" max="2825" width="6.75" style="78" bestFit="1" customWidth="1"/>
    <col min="2826" max="2826" width="4.75" style="78" bestFit="1" customWidth="1"/>
    <col min="2827" max="3067" width="9" style="78"/>
    <col min="3068" max="3068" width="8" style="78" customWidth="1"/>
    <col min="3069" max="3072" width="9" style="78"/>
    <col min="3073" max="3073" width="2.625" style="78" bestFit="1" customWidth="1"/>
    <col min="3074" max="3074" width="9" style="78"/>
    <col min="3075" max="3075" width="6.75" style="78" bestFit="1" customWidth="1"/>
    <col min="3076" max="3077" width="9" style="78"/>
    <col min="3078" max="3078" width="7.625" style="78" bestFit="1" customWidth="1"/>
    <col min="3079" max="3080" width="9" style="78"/>
    <col min="3081" max="3081" width="6.75" style="78" bestFit="1" customWidth="1"/>
    <col min="3082" max="3082" width="4.75" style="78" bestFit="1" customWidth="1"/>
    <col min="3083" max="3323" width="9" style="78"/>
    <col min="3324" max="3324" width="8" style="78" customWidth="1"/>
    <col min="3325" max="3328" width="9" style="78"/>
    <col min="3329" max="3329" width="2.625" style="78" bestFit="1" customWidth="1"/>
    <col min="3330" max="3330" width="9" style="78"/>
    <col min="3331" max="3331" width="6.75" style="78" bestFit="1" customWidth="1"/>
    <col min="3332" max="3333" width="9" style="78"/>
    <col min="3334" max="3334" width="7.625" style="78" bestFit="1" customWidth="1"/>
    <col min="3335" max="3336" width="9" style="78"/>
    <col min="3337" max="3337" width="6.75" style="78" bestFit="1" customWidth="1"/>
    <col min="3338" max="3338" width="4.75" style="78" bestFit="1" customWidth="1"/>
    <col min="3339" max="3579" width="9" style="78"/>
    <col min="3580" max="3580" width="8" style="78" customWidth="1"/>
    <col min="3581" max="3584" width="9" style="78"/>
    <col min="3585" max="3585" width="2.625" style="78" bestFit="1" customWidth="1"/>
    <col min="3586" max="3586" width="9" style="78"/>
    <col min="3587" max="3587" width="6.75" style="78" bestFit="1" customWidth="1"/>
    <col min="3588" max="3589" width="9" style="78"/>
    <col min="3590" max="3590" width="7.625" style="78" bestFit="1" customWidth="1"/>
    <col min="3591" max="3592" width="9" style="78"/>
    <col min="3593" max="3593" width="6.75" style="78" bestFit="1" customWidth="1"/>
    <col min="3594" max="3594" width="4.75" style="78" bestFit="1" customWidth="1"/>
    <col min="3595" max="3835" width="9" style="78"/>
    <col min="3836" max="3836" width="8" style="78" customWidth="1"/>
    <col min="3837" max="3840" width="9" style="78"/>
    <col min="3841" max="3841" width="2.625" style="78" bestFit="1" customWidth="1"/>
    <col min="3842" max="3842" width="9" style="78"/>
    <col min="3843" max="3843" width="6.75" style="78" bestFit="1" customWidth="1"/>
    <col min="3844" max="3845" width="9" style="78"/>
    <col min="3846" max="3846" width="7.625" style="78" bestFit="1" customWidth="1"/>
    <col min="3847" max="3848" width="9" style="78"/>
    <col min="3849" max="3849" width="6.75" style="78" bestFit="1" customWidth="1"/>
    <col min="3850" max="3850" width="4.75" style="78" bestFit="1" customWidth="1"/>
    <col min="3851" max="4091" width="9" style="78"/>
    <col min="4092" max="4092" width="8" style="78" customWidth="1"/>
    <col min="4093" max="4096" width="9" style="78"/>
    <col min="4097" max="4097" width="2.625" style="78" bestFit="1" customWidth="1"/>
    <col min="4098" max="4098" width="9" style="78"/>
    <col min="4099" max="4099" width="6.75" style="78" bestFit="1" customWidth="1"/>
    <col min="4100" max="4101" width="9" style="78"/>
    <col min="4102" max="4102" width="7.625" style="78" bestFit="1" customWidth="1"/>
    <col min="4103" max="4104" width="9" style="78"/>
    <col min="4105" max="4105" width="6.75" style="78" bestFit="1" customWidth="1"/>
    <col min="4106" max="4106" width="4.75" style="78" bestFit="1" customWidth="1"/>
    <col min="4107" max="4347" width="9" style="78"/>
    <col min="4348" max="4348" width="8" style="78" customWidth="1"/>
    <col min="4349" max="4352" width="9" style="78"/>
    <col min="4353" max="4353" width="2.625" style="78" bestFit="1" customWidth="1"/>
    <col min="4354" max="4354" width="9" style="78"/>
    <col min="4355" max="4355" width="6.75" style="78" bestFit="1" customWidth="1"/>
    <col min="4356" max="4357" width="9" style="78"/>
    <col min="4358" max="4358" width="7.625" style="78" bestFit="1" customWidth="1"/>
    <col min="4359" max="4360" width="9" style="78"/>
    <col min="4361" max="4361" width="6.75" style="78" bestFit="1" customWidth="1"/>
    <col min="4362" max="4362" width="4.75" style="78" bestFit="1" customWidth="1"/>
    <col min="4363" max="4603" width="9" style="78"/>
    <col min="4604" max="4604" width="8" style="78" customWidth="1"/>
    <col min="4605" max="4608" width="9" style="78"/>
    <col min="4609" max="4609" width="2.625" style="78" bestFit="1" customWidth="1"/>
    <col min="4610" max="4610" width="9" style="78"/>
    <col min="4611" max="4611" width="6.75" style="78" bestFit="1" customWidth="1"/>
    <col min="4612" max="4613" width="9" style="78"/>
    <col min="4614" max="4614" width="7.625" style="78" bestFit="1" customWidth="1"/>
    <col min="4615" max="4616" width="9" style="78"/>
    <col min="4617" max="4617" width="6.75" style="78" bestFit="1" customWidth="1"/>
    <col min="4618" max="4618" width="4.75" style="78" bestFit="1" customWidth="1"/>
    <col min="4619" max="4859" width="9" style="78"/>
    <col min="4860" max="4860" width="8" style="78" customWidth="1"/>
    <col min="4861" max="4864" width="9" style="78"/>
    <col min="4865" max="4865" width="2.625" style="78" bestFit="1" customWidth="1"/>
    <col min="4866" max="4866" width="9" style="78"/>
    <col min="4867" max="4867" width="6.75" style="78" bestFit="1" customWidth="1"/>
    <col min="4868" max="4869" width="9" style="78"/>
    <col min="4870" max="4870" width="7.625" style="78" bestFit="1" customWidth="1"/>
    <col min="4871" max="4872" width="9" style="78"/>
    <col min="4873" max="4873" width="6.75" style="78" bestFit="1" customWidth="1"/>
    <col min="4874" max="4874" width="4.75" style="78" bestFit="1" customWidth="1"/>
    <col min="4875" max="5115" width="9" style="78"/>
    <col min="5116" max="5116" width="8" style="78" customWidth="1"/>
    <col min="5117" max="5120" width="9" style="78"/>
    <col min="5121" max="5121" width="2.625" style="78" bestFit="1" customWidth="1"/>
    <col min="5122" max="5122" width="9" style="78"/>
    <col min="5123" max="5123" width="6.75" style="78" bestFit="1" customWidth="1"/>
    <col min="5124" max="5125" width="9" style="78"/>
    <col min="5126" max="5126" width="7.625" style="78" bestFit="1" customWidth="1"/>
    <col min="5127" max="5128" width="9" style="78"/>
    <col min="5129" max="5129" width="6.75" style="78" bestFit="1" customWidth="1"/>
    <col min="5130" max="5130" width="4.75" style="78" bestFit="1" customWidth="1"/>
    <col min="5131" max="5371" width="9" style="78"/>
    <col min="5372" max="5372" width="8" style="78" customWidth="1"/>
    <col min="5373" max="5376" width="9" style="78"/>
    <col min="5377" max="5377" width="2.625" style="78" bestFit="1" customWidth="1"/>
    <col min="5378" max="5378" width="9" style="78"/>
    <col min="5379" max="5379" width="6.75" style="78" bestFit="1" customWidth="1"/>
    <col min="5380" max="5381" width="9" style="78"/>
    <col min="5382" max="5382" width="7.625" style="78" bestFit="1" customWidth="1"/>
    <col min="5383" max="5384" width="9" style="78"/>
    <col min="5385" max="5385" width="6.75" style="78" bestFit="1" customWidth="1"/>
    <col min="5386" max="5386" width="4.75" style="78" bestFit="1" customWidth="1"/>
    <col min="5387" max="5627" width="9" style="78"/>
    <col min="5628" max="5628" width="8" style="78" customWidth="1"/>
    <col min="5629" max="5632" width="9" style="78"/>
    <col min="5633" max="5633" width="2.625" style="78" bestFit="1" customWidth="1"/>
    <col min="5634" max="5634" width="9" style="78"/>
    <col min="5635" max="5635" width="6.75" style="78" bestFit="1" customWidth="1"/>
    <col min="5636" max="5637" width="9" style="78"/>
    <col min="5638" max="5638" width="7.625" style="78" bestFit="1" customWidth="1"/>
    <col min="5639" max="5640" width="9" style="78"/>
    <col min="5641" max="5641" width="6.75" style="78" bestFit="1" customWidth="1"/>
    <col min="5642" max="5642" width="4.75" style="78" bestFit="1" customWidth="1"/>
    <col min="5643" max="5883" width="9" style="78"/>
    <col min="5884" max="5884" width="8" style="78" customWidth="1"/>
    <col min="5885" max="5888" width="9" style="78"/>
    <col min="5889" max="5889" width="2.625" style="78" bestFit="1" customWidth="1"/>
    <col min="5890" max="5890" width="9" style="78"/>
    <col min="5891" max="5891" width="6.75" style="78" bestFit="1" customWidth="1"/>
    <col min="5892" max="5893" width="9" style="78"/>
    <col min="5894" max="5894" width="7.625" style="78" bestFit="1" customWidth="1"/>
    <col min="5895" max="5896" width="9" style="78"/>
    <col min="5897" max="5897" width="6.75" style="78" bestFit="1" customWidth="1"/>
    <col min="5898" max="5898" width="4.75" style="78" bestFit="1" customWidth="1"/>
    <col min="5899" max="6139" width="9" style="78"/>
    <col min="6140" max="6140" width="8" style="78" customWidth="1"/>
    <col min="6141" max="6144" width="9" style="78"/>
    <col min="6145" max="6145" width="2.625" style="78" bestFit="1" customWidth="1"/>
    <col min="6146" max="6146" width="9" style="78"/>
    <col min="6147" max="6147" width="6.75" style="78" bestFit="1" customWidth="1"/>
    <col min="6148" max="6149" width="9" style="78"/>
    <col min="6150" max="6150" width="7.625" style="78" bestFit="1" customWidth="1"/>
    <col min="6151" max="6152" width="9" style="78"/>
    <col min="6153" max="6153" width="6.75" style="78" bestFit="1" customWidth="1"/>
    <col min="6154" max="6154" width="4.75" style="78" bestFit="1" customWidth="1"/>
    <col min="6155" max="6395" width="9" style="78"/>
    <col min="6396" max="6396" width="8" style="78" customWidth="1"/>
    <col min="6397" max="6400" width="9" style="78"/>
    <col min="6401" max="6401" width="2.625" style="78" bestFit="1" customWidth="1"/>
    <col min="6402" max="6402" width="9" style="78"/>
    <col min="6403" max="6403" width="6.75" style="78" bestFit="1" customWidth="1"/>
    <col min="6404" max="6405" width="9" style="78"/>
    <col min="6406" max="6406" width="7.625" style="78" bestFit="1" customWidth="1"/>
    <col min="6407" max="6408" width="9" style="78"/>
    <col min="6409" max="6409" width="6.75" style="78" bestFit="1" customWidth="1"/>
    <col min="6410" max="6410" width="4.75" style="78" bestFit="1" customWidth="1"/>
    <col min="6411" max="6651" width="9" style="78"/>
    <col min="6652" max="6652" width="8" style="78" customWidth="1"/>
    <col min="6653" max="6656" width="9" style="78"/>
    <col min="6657" max="6657" width="2.625" style="78" bestFit="1" customWidth="1"/>
    <col min="6658" max="6658" width="9" style="78"/>
    <col min="6659" max="6659" width="6.75" style="78" bestFit="1" customWidth="1"/>
    <col min="6660" max="6661" width="9" style="78"/>
    <col min="6662" max="6662" width="7.625" style="78" bestFit="1" customWidth="1"/>
    <col min="6663" max="6664" width="9" style="78"/>
    <col min="6665" max="6665" width="6.75" style="78" bestFit="1" customWidth="1"/>
    <col min="6666" max="6666" width="4.75" style="78" bestFit="1" customWidth="1"/>
    <col min="6667" max="6907" width="9" style="78"/>
    <col min="6908" max="6908" width="8" style="78" customWidth="1"/>
    <col min="6909" max="6912" width="9" style="78"/>
    <col min="6913" max="6913" width="2.625" style="78" bestFit="1" customWidth="1"/>
    <col min="6914" max="6914" width="9" style="78"/>
    <col min="6915" max="6915" width="6.75" style="78" bestFit="1" customWidth="1"/>
    <col min="6916" max="6917" width="9" style="78"/>
    <col min="6918" max="6918" width="7.625" style="78" bestFit="1" customWidth="1"/>
    <col min="6919" max="6920" width="9" style="78"/>
    <col min="6921" max="6921" width="6.75" style="78" bestFit="1" customWidth="1"/>
    <col min="6922" max="6922" width="4.75" style="78" bestFit="1" customWidth="1"/>
    <col min="6923" max="7163" width="9" style="78"/>
    <col min="7164" max="7164" width="8" style="78" customWidth="1"/>
    <col min="7165" max="7168" width="9" style="78"/>
    <col min="7169" max="7169" width="2.625" style="78" bestFit="1" customWidth="1"/>
    <col min="7170" max="7170" width="9" style="78"/>
    <col min="7171" max="7171" width="6.75" style="78" bestFit="1" customWidth="1"/>
    <col min="7172" max="7173" width="9" style="78"/>
    <col min="7174" max="7174" width="7.625" style="78" bestFit="1" customWidth="1"/>
    <col min="7175" max="7176" width="9" style="78"/>
    <col min="7177" max="7177" width="6.75" style="78" bestFit="1" customWidth="1"/>
    <col min="7178" max="7178" width="4.75" style="78" bestFit="1" customWidth="1"/>
    <col min="7179" max="7419" width="9" style="78"/>
    <col min="7420" max="7420" width="8" style="78" customWidth="1"/>
    <col min="7421" max="7424" width="9" style="78"/>
    <col min="7425" max="7425" width="2.625" style="78" bestFit="1" customWidth="1"/>
    <col min="7426" max="7426" width="9" style="78"/>
    <col min="7427" max="7427" width="6.75" style="78" bestFit="1" customWidth="1"/>
    <col min="7428" max="7429" width="9" style="78"/>
    <col min="7430" max="7430" width="7.625" style="78" bestFit="1" customWidth="1"/>
    <col min="7431" max="7432" width="9" style="78"/>
    <col min="7433" max="7433" width="6.75" style="78" bestFit="1" customWidth="1"/>
    <col min="7434" max="7434" width="4.75" style="78" bestFit="1" customWidth="1"/>
    <col min="7435" max="7675" width="9" style="78"/>
    <col min="7676" max="7676" width="8" style="78" customWidth="1"/>
    <col min="7677" max="7680" width="9" style="78"/>
    <col min="7681" max="7681" width="2.625" style="78" bestFit="1" customWidth="1"/>
    <col min="7682" max="7682" width="9" style="78"/>
    <col min="7683" max="7683" width="6.75" style="78" bestFit="1" customWidth="1"/>
    <col min="7684" max="7685" width="9" style="78"/>
    <col min="7686" max="7686" width="7.625" style="78" bestFit="1" customWidth="1"/>
    <col min="7687" max="7688" width="9" style="78"/>
    <col min="7689" max="7689" width="6.75" style="78" bestFit="1" customWidth="1"/>
    <col min="7690" max="7690" width="4.75" style="78" bestFit="1" customWidth="1"/>
    <col min="7691" max="7931" width="9" style="78"/>
    <col min="7932" max="7932" width="8" style="78" customWidth="1"/>
    <col min="7933" max="7936" width="9" style="78"/>
    <col min="7937" max="7937" width="2.625" style="78" bestFit="1" customWidth="1"/>
    <col min="7938" max="7938" width="9" style="78"/>
    <col min="7939" max="7939" width="6.75" style="78" bestFit="1" customWidth="1"/>
    <col min="7940" max="7941" width="9" style="78"/>
    <col min="7942" max="7942" width="7.625" style="78" bestFit="1" customWidth="1"/>
    <col min="7943" max="7944" width="9" style="78"/>
    <col min="7945" max="7945" width="6.75" style="78" bestFit="1" customWidth="1"/>
    <col min="7946" max="7946" width="4.75" style="78" bestFit="1" customWidth="1"/>
    <col min="7947" max="8187" width="9" style="78"/>
    <col min="8188" max="8188" width="8" style="78" customWidth="1"/>
    <col min="8189" max="8192" width="9" style="78"/>
    <col min="8193" max="8193" width="2.625" style="78" bestFit="1" customWidth="1"/>
    <col min="8194" max="8194" width="9" style="78"/>
    <col min="8195" max="8195" width="6.75" style="78" bestFit="1" customWidth="1"/>
    <col min="8196" max="8197" width="9" style="78"/>
    <col min="8198" max="8198" width="7.625" style="78" bestFit="1" customWidth="1"/>
    <col min="8199" max="8200" width="9" style="78"/>
    <col min="8201" max="8201" width="6.75" style="78" bestFit="1" customWidth="1"/>
    <col min="8202" max="8202" width="4.75" style="78" bestFit="1" customWidth="1"/>
    <col min="8203" max="8443" width="9" style="78"/>
    <col min="8444" max="8444" width="8" style="78" customWidth="1"/>
    <col min="8445" max="8448" width="9" style="78"/>
    <col min="8449" max="8449" width="2.625" style="78" bestFit="1" customWidth="1"/>
    <col min="8450" max="8450" width="9" style="78"/>
    <col min="8451" max="8451" width="6.75" style="78" bestFit="1" customWidth="1"/>
    <col min="8452" max="8453" width="9" style="78"/>
    <col min="8454" max="8454" width="7.625" style="78" bestFit="1" customWidth="1"/>
    <col min="8455" max="8456" width="9" style="78"/>
    <col min="8457" max="8457" width="6.75" style="78" bestFit="1" customWidth="1"/>
    <col min="8458" max="8458" width="4.75" style="78" bestFit="1" customWidth="1"/>
    <col min="8459" max="8699" width="9" style="78"/>
    <col min="8700" max="8700" width="8" style="78" customWidth="1"/>
    <col min="8701" max="8704" width="9" style="78"/>
    <col min="8705" max="8705" width="2.625" style="78" bestFit="1" customWidth="1"/>
    <col min="8706" max="8706" width="9" style="78"/>
    <col min="8707" max="8707" width="6.75" style="78" bestFit="1" customWidth="1"/>
    <col min="8708" max="8709" width="9" style="78"/>
    <col min="8710" max="8710" width="7.625" style="78" bestFit="1" customWidth="1"/>
    <col min="8711" max="8712" width="9" style="78"/>
    <col min="8713" max="8713" width="6.75" style="78" bestFit="1" customWidth="1"/>
    <col min="8714" max="8714" width="4.75" style="78" bestFit="1" customWidth="1"/>
    <col min="8715" max="8955" width="9" style="78"/>
    <col min="8956" max="8956" width="8" style="78" customWidth="1"/>
    <col min="8957" max="8960" width="9" style="78"/>
    <col min="8961" max="8961" width="2.625" style="78" bestFit="1" customWidth="1"/>
    <col min="8962" max="8962" width="9" style="78"/>
    <col min="8963" max="8963" width="6.75" style="78" bestFit="1" customWidth="1"/>
    <col min="8964" max="8965" width="9" style="78"/>
    <col min="8966" max="8966" width="7.625" style="78" bestFit="1" customWidth="1"/>
    <col min="8967" max="8968" width="9" style="78"/>
    <col min="8969" max="8969" width="6.75" style="78" bestFit="1" customWidth="1"/>
    <col min="8970" max="8970" width="4.75" style="78" bestFit="1" customWidth="1"/>
    <col min="8971" max="9211" width="9" style="78"/>
    <col min="9212" max="9212" width="8" style="78" customWidth="1"/>
    <col min="9213" max="9216" width="9" style="78"/>
    <col min="9217" max="9217" width="2.625" style="78" bestFit="1" customWidth="1"/>
    <col min="9218" max="9218" width="9" style="78"/>
    <col min="9219" max="9219" width="6.75" style="78" bestFit="1" customWidth="1"/>
    <col min="9220" max="9221" width="9" style="78"/>
    <col min="9222" max="9222" width="7.625" style="78" bestFit="1" customWidth="1"/>
    <col min="9223" max="9224" width="9" style="78"/>
    <col min="9225" max="9225" width="6.75" style="78" bestFit="1" customWidth="1"/>
    <col min="9226" max="9226" width="4.75" style="78" bestFit="1" customWidth="1"/>
    <col min="9227" max="9467" width="9" style="78"/>
    <col min="9468" max="9468" width="8" style="78" customWidth="1"/>
    <col min="9469" max="9472" width="9" style="78"/>
    <col min="9473" max="9473" width="2.625" style="78" bestFit="1" customWidth="1"/>
    <col min="9474" max="9474" width="9" style="78"/>
    <col min="9475" max="9475" width="6.75" style="78" bestFit="1" customWidth="1"/>
    <col min="9476" max="9477" width="9" style="78"/>
    <col min="9478" max="9478" width="7.625" style="78" bestFit="1" customWidth="1"/>
    <col min="9479" max="9480" width="9" style="78"/>
    <col min="9481" max="9481" width="6.75" style="78" bestFit="1" customWidth="1"/>
    <col min="9482" max="9482" width="4.75" style="78" bestFit="1" customWidth="1"/>
    <col min="9483" max="9723" width="9" style="78"/>
    <col min="9724" max="9724" width="8" style="78" customWidth="1"/>
    <col min="9725" max="9728" width="9" style="78"/>
    <col min="9729" max="9729" width="2.625" style="78" bestFit="1" customWidth="1"/>
    <col min="9730" max="9730" width="9" style="78"/>
    <col min="9731" max="9731" width="6.75" style="78" bestFit="1" customWidth="1"/>
    <col min="9732" max="9733" width="9" style="78"/>
    <col min="9734" max="9734" width="7.625" style="78" bestFit="1" customWidth="1"/>
    <col min="9735" max="9736" width="9" style="78"/>
    <col min="9737" max="9737" width="6.75" style="78" bestFit="1" customWidth="1"/>
    <col min="9738" max="9738" width="4.75" style="78" bestFit="1" customWidth="1"/>
    <col min="9739" max="9979" width="9" style="78"/>
    <col min="9980" max="9980" width="8" style="78" customWidth="1"/>
    <col min="9981" max="9984" width="9" style="78"/>
    <col min="9985" max="9985" width="2.625" style="78" bestFit="1" customWidth="1"/>
    <col min="9986" max="9986" width="9" style="78"/>
    <col min="9987" max="9987" width="6.75" style="78" bestFit="1" customWidth="1"/>
    <col min="9988" max="9989" width="9" style="78"/>
    <col min="9990" max="9990" width="7.625" style="78" bestFit="1" customWidth="1"/>
    <col min="9991" max="9992" width="9" style="78"/>
    <col min="9993" max="9993" width="6.75" style="78" bestFit="1" customWidth="1"/>
    <col min="9994" max="9994" width="4.75" style="78" bestFit="1" customWidth="1"/>
    <col min="9995" max="10235" width="9" style="78"/>
    <col min="10236" max="10236" width="8" style="78" customWidth="1"/>
    <col min="10237" max="10240" width="9" style="78"/>
    <col min="10241" max="10241" width="2.625" style="78" bestFit="1" customWidth="1"/>
    <col min="10242" max="10242" width="9" style="78"/>
    <col min="10243" max="10243" width="6.75" style="78" bestFit="1" customWidth="1"/>
    <col min="10244" max="10245" width="9" style="78"/>
    <col min="10246" max="10246" width="7.625" style="78" bestFit="1" customWidth="1"/>
    <col min="10247" max="10248" width="9" style="78"/>
    <col min="10249" max="10249" width="6.75" style="78" bestFit="1" customWidth="1"/>
    <col min="10250" max="10250" width="4.75" style="78" bestFit="1" customWidth="1"/>
    <col min="10251" max="10491" width="9" style="78"/>
    <col min="10492" max="10492" width="8" style="78" customWidth="1"/>
    <col min="10493" max="10496" width="9" style="78"/>
    <col min="10497" max="10497" width="2.625" style="78" bestFit="1" customWidth="1"/>
    <col min="10498" max="10498" width="9" style="78"/>
    <col min="10499" max="10499" width="6.75" style="78" bestFit="1" customWidth="1"/>
    <col min="10500" max="10501" width="9" style="78"/>
    <col min="10502" max="10502" width="7.625" style="78" bestFit="1" customWidth="1"/>
    <col min="10503" max="10504" width="9" style="78"/>
    <col min="10505" max="10505" width="6.75" style="78" bestFit="1" customWidth="1"/>
    <col min="10506" max="10506" width="4.75" style="78" bestFit="1" customWidth="1"/>
    <col min="10507" max="10747" width="9" style="78"/>
    <col min="10748" max="10748" width="8" style="78" customWidth="1"/>
    <col min="10749" max="10752" width="9" style="78"/>
    <col min="10753" max="10753" width="2.625" style="78" bestFit="1" customWidth="1"/>
    <col min="10754" max="10754" width="9" style="78"/>
    <col min="10755" max="10755" width="6.75" style="78" bestFit="1" customWidth="1"/>
    <col min="10756" max="10757" width="9" style="78"/>
    <col min="10758" max="10758" width="7.625" style="78" bestFit="1" customWidth="1"/>
    <col min="10759" max="10760" width="9" style="78"/>
    <col min="10761" max="10761" width="6.75" style="78" bestFit="1" customWidth="1"/>
    <col min="10762" max="10762" width="4.75" style="78" bestFit="1" customWidth="1"/>
    <col min="10763" max="11003" width="9" style="78"/>
    <col min="11004" max="11004" width="8" style="78" customWidth="1"/>
    <col min="11005" max="11008" width="9" style="78"/>
    <col min="11009" max="11009" width="2.625" style="78" bestFit="1" customWidth="1"/>
    <col min="11010" max="11010" width="9" style="78"/>
    <col min="11011" max="11011" width="6.75" style="78" bestFit="1" customWidth="1"/>
    <col min="11012" max="11013" width="9" style="78"/>
    <col min="11014" max="11014" width="7.625" style="78" bestFit="1" customWidth="1"/>
    <col min="11015" max="11016" width="9" style="78"/>
    <col min="11017" max="11017" width="6.75" style="78" bestFit="1" customWidth="1"/>
    <col min="11018" max="11018" width="4.75" style="78" bestFit="1" customWidth="1"/>
    <col min="11019" max="11259" width="9" style="78"/>
    <col min="11260" max="11260" width="8" style="78" customWidth="1"/>
    <col min="11261" max="11264" width="9" style="78"/>
    <col min="11265" max="11265" width="2.625" style="78" bestFit="1" customWidth="1"/>
    <col min="11266" max="11266" width="9" style="78"/>
    <col min="11267" max="11267" width="6.75" style="78" bestFit="1" customWidth="1"/>
    <col min="11268" max="11269" width="9" style="78"/>
    <col min="11270" max="11270" width="7.625" style="78" bestFit="1" customWidth="1"/>
    <col min="11271" max="11272" width="9" style="78"/>
    <col min="11273" max="11273" width="6.75" style="78" bestFit="1" customWidth="1"/>
    <col min="11274" max="11274" width="4.75" style="78" bestFit="1" customWidth="1"/>
    <col min="11275" max="11515" width="9" style="78"/>
    <col min="11516" max="11516" width="8" style="78" customWidth="1"/>
    <col min="11517" max="11520" width="9" style="78"/>
    <col min="11521" max="11521" width="2.625" style="78" bestFit="1" customWidth="1"/>
    <col min="11522" max="11522" width="9" style="78"/>
    <col min="11523" max="11523" width="6.75" style="78" bestFit="1" customWidth="1"/>
    <col min="11524" max="11525" width="9" style="78"/>
    <col min="11526" max="11526" width="7.625" style="78" bestFit="1" customWidth="1"/>
    <col min="11527" max="11528" width="9" style="78"/>
    <col min="11529" max="11529" width="6.75" style="78" bestFit="1" customWidth="1"/>
    <col min="11530" max="11530" width="4.75" style="78" bestFit="1" customWidth="1"/>
    <col min="11531" max="11771" width="9" style="78"/>
    <col min="11772" max="11772" width="8" style="78" customWidth="1"/>
    <col min="11773" max="11776" width="9" style="78"/>
    <col min="11777" max="11777" width="2.625" style="78" bestFit="1" customWidth="1"/>
    <col min="11778" max="11778" width="9" style="78"/>
    <col min="11779" max="11779" width="6.75" style="78" bestFit="1" customWidth="1"/>
    <col min="11780" max="11781" width="9" style="78"/>
    <col min="11782" max="11782" width="7.625" style="78" bestFit="1" customWidth="1"/>
    <col min="11783" max="11784" width="9" style="78"/>
    <col min="11785" max="11785" width="6.75" style="78" bestFit="1" customWidth="1"/>
    <col min="11786" max="11786" width="4.75" style="78" bestFit="1" customWidth="1"/>
    <col min="11787" max="12027" width="9" style="78"/>
    <col min="12028" max="12028" width="8" style="78" customWidth="1"/>
    <col min="12029" max="12032" width="9" style="78"/>
    <col min="12033" max="12033" width="2.625" style="78" bestFit="1" customWidth="1"/>
    <col min="12034" max="12034" width="9" style="78"/>
    <col min="12035" max="12035" width="6.75" style="78" bestFit="1" customWidth="1"/>
    <col min="12036" max="12037" width="9" style="78"/>
    <col min="12038" max="12038" width="7.625" style="78" bestFit="1" customWidth="1"/>
    <col min="12039" max="12040" width="9" style="78"/>
    <col min="12041" max="12041" width="6.75" style="78" bestFit="1" customWidth="1"/>
    <col min="12042" max="12042" width="4.75" style="78" bestFit="1" customWidth="1"/>
    <col min="12043" max="12283" width="9" style="78"/>
    <col min="12284" max="12284" width="8" style="78" customWidth="1"/>
    <col min="12285" max="12288" width="9" style="78"/>
    <col min="12289" max="12289" width="2.625" style="78" bestFit="1" customWidth="1"/>
    <col min="12290" max="12290" width="9" style="78"/>
    <col min="12291" max="12291" width="6.75" style="78" bestFit="1" customWidth="1"/>
    <col min="12292" max="12293" width="9" style="78"/>
    <col min="12294" max="12294" width="7.625" style="78" bestFit="1" customWidth="1"/>
    <col min="12295" max="12296" width="9" style="78"/>
    <col min="12297" max="12297" width="6.75" style="78" bestFit="1" customWidth="1"/>
    <col min="12298" max="12298" width="4.75" style="78" bestFit="1" customWidth="1"/>
    <col min="12299" max="12539" width="9" style="78"/>
    <col min="12540" max="12540" width="8" style="78" customWidth="1"/>
    <col min="12541" max="12544" width="9" style="78"/>
    <col min="12545" max="12545" width="2.625" style="78" bestFit="1" customWidth="1"/>
    <col min="12546" max="12546" width="9" style="78"/>
    <col min="12547" max="12547" width="6.75" style="78" bestFit="1" customWidth="1"/>
    <col min="12548" max="12549" width="9" style="78"/>
    <col min="12550" max="12550" width="7.625" style="78" bestFit="1" customWidth="1"/>
    <col min="12551" max="12552" width="9" style="78"/>
    <col min="12553" max="12553" width="6.75" style="78" bestFit="1" customWidth="1"/>
    <col min="12554" max="12554" width="4.75" style="78" bestFit="1" customWidth="1"/>
    <col min="12555" max="12795" width="9" style="78"/>
    <col min="12796" max="12796" width="8" style="78" customWidth="1"/>
    <col min="12797" max="12800" width="9" style="78"/>
    <col min="12801" max="12801" width="2.625" style="78" bestFit="1" customWidth="1"/>
    <col min="12802" max="12802" width="9" style="78"/>
    <col min="12803" max="12803" width="6.75" style="78" bestFit="1" customWidth="1"/>
    <col min="12804" max="12805" width="9" style="78"/>
    <col min="12806" max="12806" width="7.625" style="78" bestFit="1" customWidth="1"/>
    <col min="12807" max="12808" width="9" style="78"/>
    <col min="12809" max="12809" width="6.75" style="78" bestFit="1" customWidth="1"/>
    <col min="12810" max="12810" width="4.75" style="78" bestFit="1" customWidth="1"/>
    <col min="12811" max="13051" width="9" style="78"/>
    <col min="13052" max="13052" width="8" style="78" customWidth="1"/>
    <col min="13053" max="13056" width="9" style="78"/>
    <col min="13057" max="13057" width="2.625" style="78" bestFit="1" customWidth="1"/>
    <col min="13058" max="13058" width="9" style="78"/>
    <col min="13059" max="13059" width="6.75" style="78" bestFit="1" customWidth="1"/>
    <col min="13060" max="13061" width="9" style="78"/>
    <col min="13062" max="13062" width="7.625" style="78" bestFit="1" customWidth="1"/>
    <col min="13063" max="13064" width="9" style="78"/>
    <col min="13065" max="13065" width="6.75" style="78" bestFit="1" customWidth="1"/>
    <col min="13066" max="13066" width="4.75" style="78" bestFit="1" customWidth="1"/>
    <col min="13067" max="13307" width="9" style="78"/>
    <col min="13308" max="13308" width="8" style="78" customWidth="1"/>
    <col min="13309" max="13312" width="9" style="78"/>
    <col min="13313" max="13313" width="2.625" style="78" bestFit="1" customWidth="1"/>
    <col min="13314" max="13314" width="9" style="78"/>
    <col min="13315" max="13315" width="6.75" style="78" bestFit="1" customWidth="1"/>
    <col min="13316" max="13317" width="9" style="78"/>
    <col min="13318" max="13318" width="7.625" style="78" bestFit="1" customWidth="1"/>
    <col min="13319" max="13320" width="9" style="78"/>
    <col min="13321" max="13321" width="6.75" style="78" bestFit="1" customWidth="1"/>
    <col min="13322" max="13322" width="4.75" style="78" bestFit="1" customWidth="1"/>
    <col min="13323" max="13563" width="9" style="78"/>
    <col min="13564" max="13564" width="8" style="78" customWidth="1"/>
    <col min="13565" max="13568" width="9" style="78"/>
    <col min="13569" max="13569" width="2.625" style="78" bestFit="1" customWidth="1"/>
    <col min="13570" max="13570" width="9" style="78"/>
    <col min="13571" max="13571" width="6.75" style="78" bestFit="1" customWidth="1"/>
    <col min="13572" max="13573" width="9" style="78"/>
    <col min="13574" max="13574" width="7.625" style="78" bestFit="1" customWidth="1"/>
    <col min="13575" max="13576" width="9" style="78"/>
    <col min="13577" max="13577" width="6.75" style="78" bestFit="1" customWidth="1"/>
    <col min="13578" max="13578" width="4.75" style="78" bestFit="1" customWidth="1"/>
    <col min="13579" max="13819" width="9" style="78"/>
    <col min="13820" max="13820" width="8" style="78" customWidth="1"/>
    <col min="13821" max="13824" width="9" style="78"/>
    <col min="13825" max="13825" width="2.625" style="78" bestFit="1" customWidth="1"/>
    <col min="13826" max="13826" width="9" style="78"/>
    <col min="13827" max="13827" width="6.75" style="78" bestFit="1" customWidth="1"/>
    <col min="13828" max="13829" width="9" style="78"/>
    <col min="13830" max="13830" width="7.625" style="78" bestFit="1" customWidth="1"/>
    <col min="13831" max="13832" width="9" style="78"/>
    <col min="13833" max="13833" width="6.75" style="78" bestFit="1" customWidth="1"/>
    <col min="13834" max="13834" width="4.75" style="78" bestFit="1" customWidth="1"/>
    <col min="13835" max="14075" width="9" style="78"/>
    <col min="14076" max="14076" width="8" style="78" customWidth="1"/>
    <col min="14077" max="14080" width="9" style="78"/>
    <col min="14081" max="14081" width="2.625" style="78" bestFit="1" customWidth="1"/>
    <col min="14082" max="14082" width="9" style="78"/>
    <col min="14083" max="14083" width="6.75" style="78" bestFit="1" customWidth="1"/>
    <col min="14084" max="14085" width="9" style="78"/>
    <col min="14086" max="14086" width="7.625" style="78" bestFit="1" customWidth="1"/>
    <col min="14087" max="14088" width="9" style="78"/>
    <col min="14089" max="14089" width="6.75" style="78" bestFit="1" customWidth="1"/>
    <col min="14090" max="14090" width="4.75" style="78" bestFit="1" customWidth="1"/>
    <col min="14091" max="14331" width="9" style="78"/>
    <col min="14332" max="14332" width="8" style="78" customWidth="1"/>
    <col min="14333" max="14336" width="9" style="78"/>
    <col min="14337" max="14337" width="2.625" style="78" bestFit="1" customWidth="1"/>
    <col min="14338" max="14338" width="9" style="78"/>
    <col min="14339" max="14339" width="6.75" style="78" bestFit="1" customWidth="1"/>
    <col min="14340" max="14341" width="9" style="78"/>
    <col min="14342" max="14342" width="7.625" style="78" bestFit="1" customWidth="1"/>
    <col min="14343" max="14344" width="9" style="78"/>
    <col min="14345" max="14345" width="6.75" style="78" bestFit="1" customWidth="1"/>
    <col min="14346" max="14346" width="4.75" style="78" bestFit="1" customWidth="1"/>
    <col min="14347" max="14587" width="9" style="78"/>
    <col min="14588" max="14588" width="8" style="78" customWidth="1"/>
    <col min="14589" max="14592" width="9" style="78"/>
    <col min="14593" max="14593" width="2.625" style="78" bestFit="1" customWidth="1"/>
    <col min="14594" max="14594" width="9" style="78"/>
    <col min="14595" max="14595" width="6.75" style="78" bestFit="1" customWidth="1"/>
    <col min="14596" max="14597" width="9" style="78"/>
    <col min="14598" max="14598" width="7.625" style="78" bestFit="1" customWidth="1"/>
    <col min="14599" max="14600" width="9" style="78"/>
    <col min="14601" max="14601" width="6.75" style="78" bestFit="1" customWidth="1"/>
    <col min="14602" max="14602" width="4.75" style="78" bestFit="1" customWidth="1"/>
    <col min="14603" max="14843" width="9" style="78"/>
    <col min="14844" max="14844" width="8" style="78" customWidth="1"/>
    <col min="14845" max="14848" width="9" style="78"/>
    <col min="14849" max="14849" width="2.625" style="78" bestFit="1" customWidth="1"/>
    <col min="14850" max="14850" width="9" style="78"/>
    <col min="14851" max="14851" width="6.75" style="78" bestFit="1" customWidth="1"/>
    <col min="14852" max="14853" width="9" style="78"/>
    <col min="14854" max="14854" width="7.625" style="78" bestFit="1" customWidth="1"/>
    <col min="14855" max="14856" width="9" style="78"/>
    <col min="14857" max="14857" width="6.75" style="78" bestFit="1" customWidth="1"/>
    <col min="14858" max="14858" width="4.75" style="78" bestFit="1" customWidth="1"/>
    <col min="14859" max="15099" width="9" style="78"/>
    <col min="15100" max="15100" width="8" style="78" customWidth="1"/>
    <col min="15101" max="15104" width="9" style="78"/>
    <col min="15105" max="15105" width="2.625" style="78" bestFit="1" customWidth="1"/>
    <col min="15106" max="15106" width="9" style="78"/>
    <col min="15107" max="15107" width="6.75" style="78" bestFit="1" customWidth="1"/>
    <col min="15108" max="15109" width="9" style="78"/>
    <col min="15110" max="15110" width="7.625" style="78" bestFit="1" customWidth="1"/>
    <col min="15111" max="15112" width="9" style="78"/>
    <col min="15113" max="15113" width="6.75" style="78" bestFit="1" customWidth="1"/>
    <col min="15114" max="15114" width="4.75" style="78" bestFit="1" customWidth="1"/>
    <col min="15115" max="15355" width="9" style="78"/>
    <col min="15356" max="15356" width="8" style="78" customWidth="1"/>
    <col min="15357" max="15360" width="9" style="78"/>
    <col min="15361" max="15361" width="2.625" style="78" bestFit="1" customWidth="1"/>
    <col min="15362" max="15362" width="9" style="78"/>
    <col min="15363" max="15363" width="6.75" style="78" bestFit="1" customWidth="1"/>
    <col min="15364" max="15365" width="9" style="78"/>
    <col min="15366" max="15366" width="7.625" style="78" bestFit="1" customWidth="1"/>
    <col min="15367" max="15368" width="9" style="78"/>
    <col min="15369" max="15369" width="6.75" style="78" bestFit="1" customWidth="1"/>
    <col min="15370" max="15370" width="4.75" style="78" bestFit="1" customWidth="1"/>
    <col min="15371" max="15611" width="9" style="78"/>
    <col min="15612" max="15612" width="8" style="78" customWidth="1"/>
    <col min="15613" max="15616" width="9" style="78"/>
    <col min="15617" max="15617" width="2.625" style="78" bestFit="1" customWidth="1"/>
    <col min="15618" max="15618" width="9" style="78"/>
    <col min="15619" max="15619" width="6.75" style="78" bestFit="1" customWidth="1"/>
    <col min="15620" max="15621" width="9" style="78"/>
    <col min="15622" max="15622" width="7.625" style="78" bestFit="1" customWidth="1"/>
    <col min="15623" max="15624" width="9" style="78"/>
    <col min="15625" max="15625" width="6.75" style="78" bestFit="1" customWidth="1"/>
    <col min="15626" max="15626" width="4.75" style="78" bestFit="1" customWidth="1"/>
    <col min="15627" max="15867" width="9" style="78"/>
    <col min="15868" max="15868" width="8" style="78" customWidth="1"/>
    <col min="15869" max="15872" width="9" style="78"/>
    <col min="15873" max="15873" width="2.625" style="78" bestFit="1" customWidth="1"/>
    <col min="15874" max="15874" width="9" style="78"/>
    <col min="15875" max="15875" width="6.75" style="78" bestFit="1" customWidth="1"/>
    <col min="15876" max="15877" width="9" style="78"/>
    <col min="15878" max="15878" width="7.625" style="78" bestFit="1" customWidth="1"/>
    <col min="15879" max="15880" width="9" style="78"/>
    <col min="15881" max="15881" width="6.75" style="78" bestFit="1" customWidth="1"/>
    <col min="15882" max="15882" width="4.75" style="78" bestFit="1" customWidth="1"/>
    <col min="15883" max="16123" width="9" style="78"/>
    <col min="16124" max="16124" width="8" style="78" customWidth="1"/>
    <col min="16125" max="16128" width="9" style="78"/>
    <col min="16129" max="16129" width="2.625" style="78" bestFit="1" customWidth="1"/>
    <col min="16130" max="16130" width="9" style="78"/>
    <col min="16131" max="16131" width="6.75" style="78" bestFit="1" customWidth="1"/>
    <col min="16132" max="16133" width="9" style="78"/>
    <col min="16134" max="16134" width="7.625" style="78" bestFit="1" customWidth="1"/>
    <col min="16135" max="16136" width="9" style="78"/>
    <col min="16137" max="16137" width="6.75" style="78" bestFit="1" customWidth="1"/>
    <col min="16138" max="16138" width="4.75" style="78" bestFit="1" customWidth="1"/>
    <col min="16139" max="16379" width="9" style="78"/>
    <col min="16380" max="16380" width="8" style="78" customWidth="1"/>
    <col min="16381" max="16384" width="9" style="78"/>
  </cols>
  <sheetData>
    <row r="1" spans="1:10" ht="21">
      <c r="A1" s="387" t="s">
        <v>262</v>
      </c>
      <c r="B1" s="388"/>
      <c r="C1" s="388"/>
      <c r="D1" s="389"/>
      <c r="E1" s="389"/>
      <c r="F1" s="389"/>
      <c r="G1" s="390"/>
      <c r="H1" s="77"/>
      <c r="I1" s="77"/>
      <c r="J1" s="77"/>
    </row>
    <row r="2" spans="1:10" customFormat="1" ht="15">
      <c r="A2" s="369" t="s">
        <v>9</v>
      </c>
      <c r="B2" s="370"/>
      <c r="C2" s="107"/>
      <c r="D2" s="76"/>
      <c r="E2" s="76"/>
    </row>
    <row r="3" spans="1:10" customFormat="1" ht="15">
      <c r="A3" s="367" t="s">
        <v>12</v>
      </c>
      <c r="B3" s="367"/>
      <c r="C3" s="360"/>
      <c r="D3" s="360"/>
      <c r="E3" s="360"/>
    </row>
    <row r="4" spans="1:10" customFormat="1" ht="15.75">
      <c r="A4" s="367" t="s">
        <v>13</v>
      </c>
      <c r="B4" s="368"/>
      <c r="C4" s="360"/>
      <c r="D4" s="360"/>
      <c r="E4" s="360"/>
      <c r="F4" s="13"/>
      <c r="G4" s="16"/>
      <c r="H4" s="16"/>
    </row>
    <row r="5" spans="1:10" customFormat="1" ht="15">
      <c r="A5" s="58" t="s">
        <v>11</v>
      </c>
      <c r="B5" s="75"/>
      <c r="C5" s="360"/>
      <c r="D5" s="360"/>
      <c r="E5" s="360"/>
    </row>
    <row r="6" spans="1:10" customFormat="1" ht="15.75">
      <c r="A6" s="367" t="s">
        <v>1</v>
      </c>
      <c r="B6" s="368"/>
      <c r="C6" s="360"/>
      <c r="D6" s="360"/>
      <c r="E6" s="360"/>
      <c r="F6" s="67"/>
      <c r="G6" s="4"/>
      <c r="H6" s="4"/>
    </row>
    <row r="7" spans="1:10" customFormat="1" ht="15.75">
      <c r="A7" s="367" t="s">
        <v>100</v>
      </c>
      <c r="B7" s="368"/>
      <c r="C7" s="360"/>
      <c r="D7" s="360"/>
      <c r="E7" s="360"/>
      <c r="F7" s="67"/>
    </row>
    <row r="8" spans="1:10" customFormat="1" ht="15">
      <c r="A8" s="367" t="s">
        <v>101</v>
      </c>
      <c r="B8" s="368"/>
      <c r="C8" s="360"/>
      <c r="D8" s="360"/>
      <c r="E8" s="360"/>
    </row>
    <row r="9" spans="1:10" customFormat="1" ht="15.75">
      <c r="A9" s="367" t="s">
        <v>271</v>
      </c>
      <c r="B9" s="368"/>
      <c r="C9" s="360"/>
      <c r="D9" s="360"/>
      <c r="E9" s="360"/>
      <c r="F9" s="13"/>
      <c r="G9" s="4"/>
      <c r="H9" s="4"/>
    </row>
    <row r="10" spans="1:10" customFormat="1" ht="15">
      <c r="A10" s="367" t="s">
        <v>270</v>
      </c>
      <c r="B10" s="368"/>
      <c r="C10" s="360"/>
      <c r="D10" s="360"/>
      <c r="E10" s="360"/>
    </row>
    <row r="11" spans="1:10" customFormat="1" ht="15.75">
      <c r="A11" s="367" t="s">
        <v>269</v>
      </c>
      <c r="B11" s="368"/>
      <c r="C11" s="360"/>
      <c r="D11" s="360"/>
      <c r="E11" s="360"/>
      <c r="I11" s="4"/>
    </row>
    <row r="12" spans="1:10" s="16" customFormat="1" ht="15.75">
      <c r="A12" s="367" t="s">
        <v>268</v>
      </c>
      <c r="B12" s="368"/>
      <c r="C12" s="360"/>
      <c r="D12" s="360"/>
      <c r="E12" s="360"/>
      <c r="F12"/>
      <c r="G12"/>
      <c r="H12"/>
      <c r="I12" s="13"/>
    </row>
    <row r="13" spans="1:10" s="16" customFormat="1" ht="15.75">
      <c r="A13" s="367" t="s">
        <v>88</v>
      </c>
      <c r="B13" s="368"/>
      <c r="C13" s="108"/>
      <c r="D13" s="75"/>
      <c r="E13" s="75"/>
      <c r="F13"/>
      <c r="G13"/>
      <c r="H13"/>
      <c r="I13" s="13"/>
    </row>
    <row r="14" spans="1:10" s="16" customFormat="1" ht="15.75">
      <c r="A14" s="367" t="s">
        <v>87</v>
      </c>
      <c r="B14" s="368"/>
      <c r="C14" s="108"/>
      <c r="D14" s="75"/>
      <c r="E14" s="75"/>
      <c r="F14"/>
      <c r="G14"/>
      <c r="H14"/>
      <c r="I14" s="13"/>
    </row>
    <row r="15" spans="1:10" customFormat="1" ht="15.75">
      <c r="A15" s="367" t="s">
        <v>70</v>
      </c>
      <c r="B15" s="367"/>
      <c r="C15" s="360"/>
      <c r="D15" s="360"/>
      <c r="E15" s="360"/>
      <c r="I15" s="4"/>
    </row>
    <row r="16" spans="1:10" customFormat="1" ht="15.75">
      <c r="A16" s="367" t="s">
        <v>71</v>
      </c>
      <c r="B16" s="367"/>
      <c r="C16" s="360"/>
      <c r="D16" s="360"/>
      <c r="E16" s="360"/>
      <c r="I16" s="4"/>
    </row>
    <row r="17" spans="1:21" customFormat="1" ht="15.75">
      <c r="A17" s="385" t="s">
        <v>10</v>
      </c>
      <c r="B17" s="368"/>
      <c r="C17" s="360"/>
      <c r="D17" s="360"/>
      <c r="E17" s="360"/>
      <c r="I17" s="4"/>
    </row>
    <row r="18" spans="1:21" customFormat="1" ht="15.75">
      <c r="A18" s="385" t="s">
        <v>102</v>
      </c>
      <c r="B18" s="368"/>
      <c r="C18" s="360"/>
      <c r="D18" s="360"/>
      <c r="E18" s="360"/>
      <c r="I18" s="4"/>
    </row>
    <row r="19" spans="1:21" customFormat="1" ht="15.75">
      <c r="A19" s="385" t="s">
        <v>81</v>
      </c>
      <c r="B19" s="368"/>
      <c r="C19" s="360"/>
      <c r="D19" s="360"/>
      <c r="E19" s="360"/>
      <c r="I19" s="4"/>
    </row>
    <row r="20" spans="1:21" customFormat="1" ht="15.75">
      <c r="A20" s="385" t="s">
        <v>90</v>
      </c>
      <c r="B20" s="368"/>
      <c r="C20" s="360"/>
      <c r="D20" s="360"/>
      <c r="E20" s="360"/>
      <c r="I20" s="4"/>
      <c r="M20" s="78"/>
      <c r="N20" s="78"/>
      <c r="O20" s="78"/>
      <c r="P20" s="78"/>
      <c r="Q20" s="78"/>
      <c r="R20" s="78"/>
      <c r="S20" s="78"/>
      <c r="T20" s="78"/>
      <c r="U20" s="78"/>
    </row>
    <row r="21" spans="1:21" ht="15">
      <c r="A21" s="86"/>
      <c r="B21" s="87" t="s">
        <v>91</v>
      </c>
      <c r="C21" s="122"/>
      <c r="D21" s="141"/>
      <c r="E21" s="79" t="s">
        <v>91</v>
      </c>
      <c r="F21" s="83"/>
      <c r="G21" s="84"/>
      <c r="H21" s="79" t="s">
        <v>91</v>
      </c>
      <c r="I21" s="83"/>
      <c r="J21" s="84"/>
    </row>
    <row r="22" spans="1:21" ht="15">
      <c r="A22" s="85"/>
      <c r="B22" s="88" t="s">
        <v>93</v>
      </c>
      <c r="C22" s="109" t="s">
        <v>94</v>
      </c>
      <c r="D22" s="89" t="s">
        <v>95</v>
      </c>
      <c r="E22" s="88" t="s">
        <v>93</v>
      </c>
      <c r="F22" s="88" t="s">
        <v>94</v>
      </c>
      <c r="G22" s="89" t="s">
        <v>95</v>
      </c>
      <c r="H22" s="88" t="s">
        <v>93</v>
      </c>
      <c r="I22" s="89" t="s">
        <v>94</v>
      </c>
      <c r="J22" s="89" t="s">
        <v>95</v>
      </c>
    </row>
    <row r="23" spans="1:21" s="127" customFormat="1" ht="15">
      <c r="A23" s="128" t="s">
        <v>92</v>
      </c>
      <c r="B23" s="129"/>
      <c r="C23" s="123"/>
      <c r="D23" s="124"/>
      <c r="E23" s="125"/>
      <c r="F23" s="125"/>
      <c r="G23" s="126"/>
      <c r="H23" s="125"/>
      <c r="I23" s="125"/>
      <c r="J23" s="126"/>
    </row>
    <row r="24" spans="1:21" ht="15">
      <c r="A24" s="80">
        <v>1</v>
      </c>
      <c r="B24" s="90"/>
      <c r="C24" s="110">
        <v>6</v>
      </c>
      <c r="D24" s="90">
        <v>10</v>
      </c>
      <c r="E24" s="82">
        <v>13</v>
      </c>
      <c r="F24" s="82"/>
      <c r="G24" s="92">
        <v>0</v>
      </c>
      <c r="H24" s="82"/>
      <c r="I24" s="82">
        <v>2</v>
      </c>
      <c r="J24" s="92">
        <v>43</v>
      </c>
    </row>
    <row r="25" spans="1:21" s="293" customFormat="1" ht="15">
      <c r="A25" s="307">
        <v>2</v>
      </c>
      <c r="B25" s="290"/>
      <c r="C25" s="289">
        <v>4</v>
      </c>
      <c r="D25" s="290">
        <v>21</v>
      </c>
      <c r="E25" s="291"/>
      <c r="F25" s="291">
        <v>4</v>
      </c>
      <c r="G25" s="306">
        <v>21</v>
      </c>
      <c r="H25" s="291">
        <v>16</v>
      </c>
      <c r="I25" s="291"/>
      <c r="J25" s="306">
        <v>0</v>
      </c>
      <c r="L25" s="308"/>
      <c r="M25" s="308"/>
      <c r="N25" s="308"/>
      <c r="O25" s="308"/>
      <c r="P25" s="308"/>
      <c r="Q25" s="308"/>
      <c r="R25" s="308"/>
      <c r="S25" s="308"/>
      <c r="T25" s="308"/>
    </row>
    <row r="26" spans="1:21" s="301" customFormat="1" ht="15">
      <c r="A26" s="302">
        <v>3</v>
      </c>
      <c r="B26" s="303">
        <v>14</v>
      </c>
      <c r="C26" s="296"/>
      <c r="D26" s="297">
        <v>0</v>
      </c>
      <c r="E26" s="298">
        <v>9</v>
      </c>
      <c r="F26" s="299"/>
      <c r="G26" s="300">
        <v>0</v>
      </c>
      <c r="H26" s="299">
        <v>15</v>
      </c>
      <c r="I26" s="299"/>
      <c r="J26" s="300">
        <v>0</v>
      </c>
      <c r="L26" s="301" t="s">
        <v>82</v>
      </c>
    </row>
    <row r="27" spans="1:21" s="293" customFormat="1" ht="15">
      <c r="A27" s="287">
        <v>4</v>
      </c>
      <c r="B27" s="288"/>
      <c r="C27" s="304">
        <v>8</v>
      </c>
      <c r="D27" s="305">
        <v>5</v>
      </c>
      <c r="E27" s="292"/>
      <c r="F27" s="291">
        <v>5</v>
      </c>
      <c r="G27" s="306">
        <v>14</v>
      </c>
      <c r="H27" s="291"/>
      <c r="I27" s="291">
        <v>3</v>
      </c>
      <c r="J27" s="306">
        <v>30</v>
      </c>
      <c r="L27" s="293" t="s">
        <v>83</v>
      </c>
    </row>
    <row r="28" spans="1:21" s="301" customFormat="1" ht="15">
      <c r="A28" s="294">
        <v>5</v>
      </c>
      <c r="B28" s="295">
        <v>10</v>
      </c>
      <c r="C28" s="296"/>
      <c r="D28" s="297">
        <v>0</v>
      </c>
      <c r="E28" s="298"/>
      <c r="F28" s="299">
        <v>3</v>
      </c>
      <c r="G28" s="300">
        <v>30</v>
      </c>
      <c r="H28" s="299"/>
      <c r="I28" s="299">
        <v>2</v>
      </c>
      <c r="J28" s="300">
        <v>43</v>
      </c>
      <c r="L28" s="301" t="s">
        <v>84</v>
      </c>
    </row>
    <row r="29" spans="1:21" s="293" customFormat="1" ht="15">
      <c r="A29" s="287">
        <v>6</v>
      </c>
      <c r="B29" s="288"/>
      <c r="C29" s="304"/>
      <c r="D29" s="305"/>
      <c r="E29" s="292"/>
      <c r="F29" s="291"/>
      <c r="G29" s="306"/>
      <c r="H29" s="291"/>
      <c r="I29" s="291"/>
      <c r="J29" s="306"/>
      <c r="L29" s="293" t="s">
        <v>85</v>
      </c>
    </row>
    <row r="30" spans="1:21" ht="15">
      <c r="A30" s="94">
        <v>7</v>
      </c>
      <c r="B30" s="95"/>
      <c r="C30" s="110"/>
      <c r="D30" s="90"/>
      <c r="E30" s="82"/>
      <c r="F30" s="96"/>
      <c r="G30" s="97"/>
      <c r="H30" s="96"/>
      <c r="I30" s="96"/>
      <c r="J30" s="97"/>
      <c r="L30" s="78" t="s">
        <v>86</v>
      </c>
    </row>
    <row r="31" spans="1:21" s="293" customFormat="1" ht="15">
      <c r="A31" s="287">
        <v>8</v>
      </c>
      <c r="B31" s="288"/>
      <c r="C31" s="304"/>
      <c r="D31" s="305"/>
      <c r="E31" s="292"/>
      <c r="F31" s="291"/>
      <c r="G31" s="306"/>
      <c r="H31" s="291"/>
      <c r="I31" s="291"/>
      <c r="J31" s="306"/>
      <c r="L31" s="309" t="s">
        <v>132</v>
      </c>
    </row>
    <row r="32" spans="1:21" ht="15">
      <c r="A32" s="94">
        <v>9</v>
      </c>
      <c r="B32" s="95"/>
      <c r="C32" s="110"/>
      <c r="D32" s="90"/>
      <c r="E32" s="82"/>
      <c r="F32" s="96"/>
      <c r="G32" s="97"/>
      <c r="H32" s="96"/>
      <c r="I32" s="96"/>
      <c r="J32" s="97"/>
      <c r="L32" s="78" t="s">
        <v>89</v>
      </c>
    </row>
    <row r="33" spans="1:20" s="293" customFormat="1" ht="15">
      <c r="A33" s="287">
        <v>10</v>
      </c>
      <c r="B33" s="288"/>
      <c r="C33" s="304"/>
      <c r="D33" s="305"/>
      <c r="E33" s="292"/>
      <c r="F33" s="291"/>
      <c r="G33" s="306"/>
      <c r="H33" s="291"/>
      <c r="I33" s="291"/>
      <c r="J33" s="306"/>
      <c r="L33" s="309" t="s">
        <v>133</v>
      </c>
    </row>
    <row r="34" spans="1:20" ht="15">
      <c r="A34" s="94">
        <v>11</v>
      </c>
      <c r="B34" s="95"/>
      <c r="C34" s="110"/>
      <c r="D34" s="90"/>
      <c r="E34" s="82"/>
      <c r="F34" s="96"/>
      <c r="G34" s="97"/>
      <c r="H34" s="96"/>
      <c r="I34" s="96"/>
      <c r="J34" s="97"/>
      <c r="L34" s="386"/>
      <c r="M34" s="386"/>
      <c r="N34" s="386"/>
      <c r="O34" s="386"/>
      <c r="P34" s="386"/>
      <c r="Q34" s="386"/>
      <c r="R34" s="386"/>
      <c r="S34" s="386"/>
      <c r="T34" s="386"/>
    </row>
    <row r="35" spans="1:20" s="293" customFormat="1" ht="15">
      <c r="A35" s="287">
        <v>12</v>
      </c>
      <c r="B35" s="288"/>
      <c r="C35" s="304"/>
      <c r="D35" s="305"/>
      <c r="E35" s="292"/>
      <c r="F35" s="291"/>
      <c r="G35" s="306"/>
      <c r="H35" s="291"/>
      <c r="I35" s="291"/>
      <c r="J35" s="306"/>
      <c r="L35" s="386"/>
      <c r="M35" s="386"/>
      <c r="N35" s="386"/>
      <c r="O35" s="386"/>
      <c r="P35" s="386"/>
      <c r="Q35" s="386"/>
      <c r="R35" s="386"/>
      <c r="S35" s="386"/>
      <c r="T35" s="386"/>
    </row>
    <row r="36" spans="1:20" ht="15">
      <c r="A36" s="94">
        <v>13</v>
      </c>
      <c r="B36" s="95"/>
      <c r="C36" s="110"/>
      <c r="D36" s="90"/>
      <c r="E36" s="82"/>
      <c r="F36" s="96"/>
      <c r="G36" s="97"/>
      <c r="H36" s="96"/>
      <c r="I36" s="96"/>
      <c r="J36" s="97"/>
      <c r="L36" s="386"/>
      <c r="M36" s="386"/>
      <c r="N36" s="386"/>
      <c r="O36" s="386"/>
      <c r="P36" s="386"/>
      <c r="Q36" s="386"/>
      <c r="R36" s="386"/>
      <c r="S36" s="386"/>
      <c r="T36" s="386"/>
    </row>
    <row r="37" spans="1:20" s="293" customFormat="1" ht="15">
      <c r="A37" s="287">
        <v>14</v>
      </c>
      <c r="B37" s="288"/>
      <c r="C37" s="304"/>
      <c r="D37" s="305"/>
      <c r="E37" s="292"/>
      <c r="F37" s="291"/>
      <c r="G37" s="306"/>
      <c r="H37" s="291"/>
      <c r="I37" s="291"/>
      <c r="J37" s="306"/>
      <c r="K37" s="310"/>
      <c r="L37" s="386"/>
      <c r="M37" s="386"/>
      <c r="N37" s="386"/>
      <c r="O37" s="386"/>
      <c r="P37" s="386"/>
      <c r="Q37" s="386"/>
      <c r="R37" s="386"/>
      <c r="S37" s="386"/>
      <c r="T37" s="386"/>
    </row>
    <row r="38" spans="1:20" ht="15">
      <c r="A38" s="94">
        <v>15</v>
      </c>
      <c r="B38" s="95"/>
      <c r="C38" s="110"/>
      <c r="D38" s="90"/>
      <c r="E38" s="82"/>
      <c r="F38" s="82"/>
      <c r="G38" s="92"/>
      <c r="H38" s="82"/>
      <c r="I38" s="82"/>
      <c r="J38" s="92"/>
      <c r="K38" s="98"/>
      <c r="L38" s="386"/>
      <c r="M38" s="386"/>
      <c r="N38" s="386"/>
      <c r="O38" s="386"/>
      <c r="P38" s="386"/>
      <c r="Q38" s="386"/>
      <c r="R38" s="386"/>
      <c r="S38" s="386"/>
      <c r="T38" s="386"/>
    </row>
    <row r="39" spans="1:20" s="293" customFormat="1" ht="15">
      <c r="A39" s="287">
        <v>16</v>
      </c>
      <c r="B39" s="288"/>
      <c r="C39" s="289"/>
      <c r="D39" s="290"/>
      <c r="E39" s="291"/>
      <c r="F39" s="291"/>
      <c r="G39" s="306"/>
      <c r="H39" s="291"/>
      <c r="I39" s="291"/>
      <c r="J39" s="306"/>
    </row>
    <row r="40" spans="1:20" ht="15">
      <c r="A40" s="93">
        <v>17</v>
      </c>
      <c r="B40" s="91"/>
      <c r="C40" s="110"/>
      <c r="D40" s="90"/>
      <c r="E40" s="82"/>
      <c r="F40" s="82"/>
      <c r="G40" s="92"/>
      <c r="H40" s="82"/>
      <c r="I40" s="82"/>
      <c r="J40" s="92"/>
    </row>
    <row r="41" spans="1:20" s="293" customFormat="1" ht="15">
      <c r="A41" s="287">
        <v>18</v>
      </c>
      <c r="B41" s="288"/>
      <c r="C41" s="289"/>
      <c r="D41" s="290"/>
      <c r="E41" s="291"/>
      <c r="F41" s="311"/>
      <c r="G41" s="312"/>
      <c r="H41" s="311"/>
      <c r="I41" s="311"/>
      <c r="J41" s="306"/>
    </row>
    <row r="42" spans="1:20" ht="15">
      <c r="A42" s="93">
        <v>19</v>
      </c>
      <c r="B42" s="91"/>
      <c r="C42" s="110"/>
      <c r="D42" s="90"/>
      <c r="E42" s="82"/>
      <c r="F42" s="99"/>
      <c r="G42" s="100"/>
      <c r="H42" s="99"/>
      <c r="I42" s="99"/>
      <c r="J42" s="92"/>
    </row>
    <row r="43" spans="1:20" s="166" customFormat="1" ht="15">
      <c r="A43" s="158" t="s">
        <v>131</v>
      </c>
      <c r="B43" s="159"/>
      <c r="C43" s="160"/>
      <c r="D43" s="161"/>
      <c r="E43" s="162"/>
      <c r="F43" s="163"/>
      <c r="G43" s="164"/>
      <c r="H43" s="163"/>
      <c r="I43" s="163"/>
      <c r="J43" s="165"/>
    </row>
    <row r="44" spans="1:20" ht="15">
      <c r="A44" s="93">
        <v>21</v>
      </c>
      <c r="B44" s="91"/>
      <c r="C44" s="110"/>
      <c r="D44" s="90"/>
      <c r="E44" s="82"/>
      <c r="F44" s="99"/>
      <c r="G44" s="100"/>
      <c r="H44" s="99"/>
      <c r="I44" s="99"/>
      <c r="J44" s="92"/>
    </row>
    <row r="45" spans="1:20" s="293" customFormat="1" ht="15">
      <c r="A45" s="287">
        <v>22</v>
      </c>
      <c r="B45" s="288"/>
      <c r="C45" s="289"/>
      <c r="D45" s="290"/>
      <c r="E45" s="291"/>
      <c r="F45" s="311"/>
      <c r="G45" s="312"/>
      <c r="H45" s="311"/>
      <c r="I45" s="311"/>
      <c r="J45" s="306"/>
    </row>
    <row r="46" spans="1:20" ht="15">
      <c r="A46" s="93">
        <v>23</v>
      </c>
      <c r="B46" s="91"/>
      <c r="C46" s="110"/>
      <c r="D46" s="90"/>
      <c r="E46" s="82"/>
      <c r="F46" s="99"/>
      <c r="G46" s="100"/>
      <c r="H46" s="99"/>
      <c r="I46" s="99"/>
      <c r="J46" s="92"/>
    </row>
    <row r="47" spans="1:20" s="293" customFormat="1" ht="15">
      <c r="A47" s="287">
        <v>24</v>
      </c>
      <c r="B47" s="288"/>
      <c r="C47" s="289"/>
      <c r="D47" s="290"/>
      <c r="E47" s="291"/>
      <c r="F47" s="311"/>
      <c r="G47" s="312"/>
      <c r="H47" s="311"/>
      <c r="I47" s="311"/>
      <c r="J47" s="306"/>
    </row>
    <row r="48" spans="1:20" ht="15">
      <c r="A48" s="93">
        <v>25</v>
      </c>
      <c r="B48" s="91"/>
      <c r="C48" s="110"/>
      <c r="D48" s="90"/>
      <c r="E48" s="82"/>
      <c r="F48" s="99"/>
      <c r="G48" s="100"/>
      <c r="H48" s="99"/>
      <c r="I48" s="99"/>
      <c r="J48" s="92"/>
    </row>
    <row r="49" spans="1:10" s="293" customFormat="1" ht="15">
      <c r="A49" s="287">
        <v>26</v>
      </c>
      <c r="B49" s="288"/>
      <c r="C49" s="289"/>
      <c r="D49" s="290"/>
      <c r="E49" s="291"/>
      <c r="F49" s="311"/>
      <c r="G49" s="312"/>
      <c r="H49" s="311"/>
      <c r="I49" s="311"/>
      <c r="J49" s="306"/>
    </row>
    <row r="50" spans="1:10" ht="15">
      <c r="A50" s="93">
        <v>27</v>
      </c>
      <c r="B50" s="91"/>
      <c r="C50" s="110"/>
      <c r="D50" s="90"/>
      <c r="E50" s="82"/>
      <c r="F50" s="99"/>
      <c r="G50" s="100"/>
      <c r="H50" s="99"/>
      <c r="I50" s="99"/>
      <c r="J50" s="92"/>
    </row>
    <row r="51" spans="1:10" s="293" customFormat="1" ht="15">
      <c r="A51" s="287">
        <v>28</v>
      </c>
      <c r="B51" s="288"/>
      <c r="C51" s="289"/>
      <c r="D51" s="290"/>
      <c r="E51" s="291"/>
      <c r="F51" s="311"/>
      <c r="G51" s="312"/>
      <c r="H51" s="311"/>
      <c r="I51" s="311"/>
      <c r="J51" s="306"/>
    </row>
    <row r="52" spans="1:10" ht="15">
      <c r="A52" s="93">
        <v>29</v>
      </c>
      <c r="B52" s="91"/>
      <c r="C52" s="110"/>
      <c r="D52" s="90"/>
      <c r="E52" s="82"/>
      <c r="F52" s="99"/>
      <c r="G52" s="100"/>
      <c r="H52" s="99"/>
      <c r="I52" s="99"/>
      <c r="J52" s="92"/>
    </row>
    <row r="53" spans="1:10" s="293" customFormat="1" ht="15">
      <c r="A53" s="287">
        <v>30</v>
      </c>
      <c r="B53" s="288"/>
      <c r="C53" s="289"/>
      <c r="D53" s="290"/>
      <c r="E53" s="291"/>
      <c r="F53" s="311"/>
      <c r="G53" s="312"/>
      <c r="H53" s="311"/>
      <c r="I53" s="311"/>
      <c r="J53" s="306"/>
    </row>
    <row r="54" spans="1:10" ht="15">
      <c r="A54" s="93">
        <v>31</v>
      </c>
      <c r="B54" s="91"/>
      <c r="C54" s="110"/>
      <c r="D54" s="90"/>
      <c r="E54" s="82"/>
      <c r="F54" s="99"/>
      <c r="G54" s="100"/>
      <c r="H54" s="99"/>
      <c r="I54" s="99"/>
      <c r="J54" s="92"/>
    </row>
    <row r="55" spans="1:10" s="293" customFormat="1" ht="15">
      <c r="A55" s="287">
        <v>32</v>
      </c>
      <c r="B55" s="288"/>
      <c r="C55" s="289"/>
      <c r="D55" s="290"/>
      <c r="E55" s="291"/>
      <c r="F55" s="311"/>
      <c r="G55" s="312"/>
      <c r="H55" s="311"/>
      <c r="I55" s="311"/>
      <c r="J55" s="306"/>
    </row>
    <row r="56" spans="1:10" ht="15">
      <c r="A56" s="93">
        <v>33</v>
      </c>
      <c r="B56" s="91"/>
      <c r="C56" s="110"/>
      <c r="D56" s="90"/>
      <c r="E56" s="82"/>
      <c r="F56" s="99"/>
      <c r="G56" s="100"/>
      <c r="H56" s="99"/>
      <c r="I56" s="99"/>
      <c r="J56" s="92"/>
    </row>
    <row r="57" spans="1:10" s="293" customFormat="1" ht="15">
      <c r="A57" s="287">
        <v>34</v>
      </c>
      <c r="B57" s="288"/>
      <c r="C57" s="289"/>
      <c r="D57" s="290"/>
      <c r="E57" s="291"/>
      <c r="F57" s="311"/>
      <c r="G57" s="312"/>
      <c r="H57" s="311"/>
      <c r="I57" s="311"/>
      <c r="J57" s="306"/>
    </row>
    <row r="58" spans="1:10" ht="15">
      <c r="A58" s="93">
        <v>35</v>
      </c>
      <c r="B58" s="91"/>
      <c r="C58" s="110"/>
      <c r="D58" s="90"/>
      <c r="E58" s="82"/>
      <c r="F58" s="99"/>
      <c r="G58" s="100"/>
      <c r="H58" s="99"/>
      <c r="I58" s="99"/>
      <c r="J58" s="92"/>
    </row>
    <row r="59" spans="1:10" s="293" customFormat="1" ht="15">
      <c r="A59" s="287">
        <v>36</v>
      </c>
      <c r="B59" s="288"/>
      <c r="C59" s="289"/>
      <c r="D59" s="290"/>
      <c r="E59" s="291"/>
      <c r="F59" s="311"/>
      <c r="G59" s="312"/>
      <c r="H59" s="311"/>
      <c r="I59" s="311"/>
      <c r="J59" s="306"/>
    </row>
    <row r="60" spans="1:10" ht="15">
      <c r="A60" s="93">
        <v>37</v>
      </c>
      <c r="B60" s="91"/>
      <c r="C60" s="110"/>
      <c r="D60" s="90"/>
      <c r="E60" s="82"/>
      <c r="F60" s="99"/>
      <c r="G60" s="100"/>
      <c r="H60" s="99"/>
      <c r="I60" s="99"/>
      <c r="J60" s="92"/>
    </row>
    <row r="61" spans="1:10" s="293" customFormat="1" ht="15">
      <c r="A61" s="287">
        <v>38</v>
      </c>
      <c r="B61" s="288"/>
      <c r="C61" s="289"/>
      <c r="D61" s="290"/>
      <c r="E61" s="291"/>
      <c r="F61" s="311"/>
      <c r="G61" s="312"/>
      <c r="H61" s="311"/>
      <c r="I61" s="311"/>
      <c r="J61" s="306"/>
    </row>
    <row r="62" spans="1:10" ht="15">
      <c r="A62" s="93">
        <v>39</v>
      </c>
      <c r="B62" s="91"/>
      <c r="C62" s="110"/>
      <c r="D62" s="90"/>
      <c r="E62" s="82"/>
      <c r="F62" s="99"/>
      <c r="G62" s="100"/>
      <c r="H62" s="99"/>
      <c r="I62" s="99"/>
      <c r="J62" s="92"/>
    </row>
    <row r="63" spans="1:10" s="293" customFormat="1" ht="15">
      <c r="A63" s="287">
        <v>40</v>
      </c>
      <c r="B63" s="288"/>
      <c r="C63" s="289"/>
      <c r="D63" s="290"/>
      <c r="E63" s="291"/>
      <c r="F63" s="311"/>
      <c r="G63" s="312"/>
      <c r="H63" s="311"/>
      <c r="I63" s="311"/>
      <c r="J63" s="306"/>
    </row>
    <row r="64" spans="1:10" ht="15">
      <c r="A64" s="93">
        <v>41</v>
      </c>
      <c r="B64" s="91"/>
      <c r="C64" s="110"/>
      <c r="D64" s="90"/>
      <c r="E64" s="82"/>
      <c r="F64" s="99"/>
      <c r="G64" s="100"/>
      <c r="H64" s="99"/>
      <c r="I64" s="99"/>
      <c r="J64" s="92"/>
    </row>
    <row r="65" spans="1:10" s="293" customFormat="1" ht="15">
      <c r="A65" s="287">
        <v>42</v>
      </c>
      <c r="B65" s="288"/>
      <c r="C65" s="289"/>
      <c r="D65" s="290"/>
      <c r="E65" s="291"/>
      <c r="F65" s="311"/>
      <c r="G65" s="312"/>
      <c r="H65" s="311"/>
      <c r="I65" s="311"/>
      <c r="J65" s="306"/>
    </row>
    <row r="66" spans="1:10" ht="15">
      <c r="A66" s="93">
        <v>43</v>
      </c>
      <c r="B66" s="91"/>
      <c r="C66" s="110"/>
      <c r="D66" s="90"/>
      <c r="E66" s="82"/>
      <c r="F66" s="99"/>
      <c r="G66" s="100"/>
      <c r="H66" s="99"/>
      <c r="I66" s="99"/>
      <c r="J66" s="92"/>
    </row>
    <row r="67" spans="1:10" s="293" customFormat="1" ht="15">
      <c r="A67" s="287">
        <v>44</v>
      </c>
      <c r="B67" s="288"/>
      <c r="C67" s="289"/>
      <c r="D67" s="290"/>
      <c r="E67" s="291"/>
      <c r="F67" s="311"/>
      <c r="G67" s="312"/>
      <c r="H67" s="311"/>
      <c r="I67" s="311"/>
      <c r="J67" s="306"/>
    </row>
    <row r="68" spans="1:10" ht="15">
      <c r="A68" s="93">
        <v>45</v>
      </c>
      <c r="B68" s="91"/>
      <c r="C68" s="110"/>
      <c r="D68" s="90"/>
      <c r="E68" s="82"/>
      <c r="F68" s="99"/>
      <c r="G68" s="100"/>
      <c r="H68" s="99"/>
      <c r="I68" s="99"/>
      <c r="J68" s="92"/>
    </row>
    <row r="69" spans="1:10" s="293" customFormat="1" ht="15">
      <c r="A69" s="287">
        <v>46</v>
      </c>
      <c r="B69" s="288"/>
      <c r="C69" s="289"/>
      <c r="D69" s="290"/>
      <c r="E69" s="291"/>
      <c r="F69" s="311"/>
      <c r="G69" s="312"/>
      <c r="H69" s="311"/>
      <c r="I69" s="311"/>
      <c r="J69" s="306"/>
    </row>
    <row r="70" spans="1:10" ht="15">
      <c r="A70" s="93">
        <v>47</v>
      </c>
      <c r="B70" s="91"/>
      <c r="C70" s="110"/>
      <c r="D70" s="90"/>
      <c r="E70" s="82"/>
      <c r="F70" s="99"/>
      <c r="G70" s="100"/>
      <c r="H70" s="99"/>
      <c r="I70" s="99"/>
      <c r="J70" s="92"/>
    </row>
    <row r="71" spans="1:10" s="293" customFormat="1" ht="15">
      <c r="A71" s="287">
        <v>48</v>
      </c>
      <c r="B71" s="288"/>
      <c r="C71" s="289"/>
      <c r="D71" s="290"/>
      <c r="E71" s="291"/>
      <c r="F71" s="311"/>
      <c r="G71" s="312"/>
      <c r="H71" s="311"/>
      <c r="I71" s="311"/>
      <c r="J71" s="306"/>
    </row>
    <row r="72" spans="1:10" ht="15">
      <c r="A72" s="93">
        <v>49</v>
      </c>
      <c r="B72" s="91"/>
      <c r="C72" s="110"/>
      <c r="D72" s="90"/>
      <c r="E72" s="82"/>
      <c r="F72" s="99"/>
      <c r="G72" s="100"/>
      <c r="H72" s="99"/>
      <c r="I72" s="99"/>
      <c r="J72" s="92"/>
    </row>
    <row r="73" spans="1:10" s="293" customFormat="1" ht="15">
      <c r="A73" s="287">
        <v>50</v>
      </c>
      <c r="B73" s="288"/>
      <c r="C73" s="289"/>
      <c r="D73" s="290"/>
      <c r="E73" s="291"/>
      <c r="F73" s="311"/>
      <c r="G73" s="312"/>
      <c r="H73" s="311"/>
      <c r="I73" s="311"/>
      <c r="J73" s="306"/>
    </row>
    <row r="74" spans="1:10" ht="15">
      <c r="A74" s="93">
        <v>51</v>
      </c>
      <c r="B74" s="91"/>
      <c r="C74" s="110"/>
      <c r="D74" s="90"/>
      <c r="E74" s="82"/>
      <c r="F74" s="99"/>
      <c r="G74" s="100"/>
      <c r="H74" s="99"/>
      <c r="I74" s="99"/>
      <c r="J74" s="92"/>
    </row>
    <row r="75" spans="1:10" s="293" customFormat="1" ht="15">
      <c r="A75" s="287">
        <v>52</v>
      </c>
      <c r="B75" s="288"/>
      <c r="C75" s="289"/>
      <c r="D75" s="290"/>
      <c r="E75" s="291"/>
      <c r="F75" s="311"/>
      <c r="G75" s="312"/>
      <c r="H75" s="311"/>
      <c r="I75" s="311"/>
      <c r="J75" s="306"/>
    </row>
    <row r="76" spans="1:10" ht="15">
      <c r="A76" s="93">
        <v>53</v>
      </c>
      <c r="B76" s="91"/>
      <c r="C76" s="110"/>
      <c r="D76" s="90"/>
      <c r="E76" s="82"/>
      <c r="F76" s="99"/>
      <c r="G76" s="100"/>
      <c r="H76" s="99"/>
      <c r="I76" s="99"/>
      <c r="J76" s="92"/>
    </row>
    <row r="77" spans="1:10" s="293" customFormat="1" ht="15">
      <c r="A77" s="287">
        <v>54</v>
      </c>
      <c r="B77" s="288"/>
      <c r="C77" s="289"/>
      <c r="D77" s="290"/>
      <c r="E77" s="291"/>
      <c r="F77" s="311"/>
      <c r="G77" s="312"/>
      <c r="H77" s="311"/>
      <c r="I77" s="311"/>
      <c r="J77" s="306"/>
    </row>
    <row r="78" spans="1:10" ht="15">
      <c r="A78" s="93">
        <v>55</v>
      </c>
      <c r="B78" s="91"/>
      <c r="C78" s="110"/>
      <c r="D78" s="90"/>
      <c r="E78" s="82"/>
      <c r="F78" s="99"/>
      <c r="G78" s="100"/>
      <c r="H78" s="99"/>
      <c r="I78" s="99"/>
      <c r="J78" s="92"/>
    </row>
    <row r="79" spans="1:10" s="293" customFormat="1" ht="15">
      <c r="A79" s="287">
        <v>56</v>
      </c>
      <c r="B79" s="288"/>
      <c r="C79" s="289"/>
      <c r="D79" s="290"/>
      <c r="E79" s="291"/>
      <c r="F79" s="311"/>
      <c r="G79" s="312"/>
      <c r="H79" s="311"/>
      <c r="I79" s="311"/>
      <c r="J79" s="306"/>
    </row>
    <row r="80" spans="1:10" ht="15">
      <c r="A80" s="93">
        <v>57</v>
      </c>
      <c r="B80" s="91"/>
      <c r="C80" s="110"/>
      <c r="D80" s="90"/>
      <c r="E80" s="82"/>
      <c r="F80" s="99"/>
      <c r="G80" s="100"/>
      <c r="H80" s="99"/>
      <c r="I80" s="99"/>
      <c r="J80" s="92"/>
    </row>
    <row r="81" spans="1:10" s="293" customFormat="1" ht="15">
      <c r="A81" s="287">
        <v>58</v>
      </c>
      <c r="B81" s="288"/>
      <c r="C81" s="289"/>
      <c r="D81" s="290"/>
      <c r="E81" s="291"/>
      <c r="F81" s="311"/>
      <c r="G81" s="312"/>
      <c r="H81" s="311"/>
      <c r="I81" s="311"/>
      <c r="J81" s="306"/>
    </row>
    <row r="82" spans="1:10" ht="15">
      <c r="A82" s="93">
        <v>59</v>
      </c>
      <c r="B82" s="91"/>
      <c r="C82" s="110"/>
      <c r="D82" s="90"/>
      <c r="E82" s="82"/>
      <c r="F82" s="99"/>
      <c r="G82" s="100"/>
      <c r="H82" s="99"/>
      <c r="I82" s="99"/>
      <c r="J82" s="92"/>
    </row>
    <row r="83" spans="1:10" s="293" customFormat="1" ht="15">
      <c r="A83" s="287">
        <v>60</v>
      </c>
      <c r="B83" s="288"/>
      <c r="C83" s="289"/>
      <c r="D83" s="290"/>
      <c r="E83" s="291"/>
      <c r="F83" s="311"/>
      <c r="G83" s="312"/>
      <c r="H83" s="311"/>
      <c r="I83" s="311"/>
      <c r="J83" s="306"/>
    </row>
    <row r="84" spans="1:10" ht="15">
      <c r="A84" s="85"/>
      <c r="B84" s="88" t="s">
        <v>93</v>
      </c>
      <c r="C84" s="109" t="s">
        <v>94</v>
      </c>
      <c r="D84" s="89" t="s">
        <v>95</v>
      </c>
      <c r="E84" s="88" t="s">
        <v>93</v>
      </c>
      <c r="F84" s="88" t="s">
        <v>94</v>
      </c>
      <c r="G84" s="89" t="s">
        <v>95</v>
      </c>
      <c r="H84" s="88" t="s">
        <v>93</v>
      </c>
      <c r="I84" s="89" t="s">
        <v>94</v>
      </c>
      <c r="J84" s="89" t="s">
        <v>95</v>
      </c>
    </row>
    <row r="85" spans="1:10" ht="33.75">
      <c r="A85" s="101"/>
      <c r="B85" s="115" t="s">
        <v>96</v>
      </c>
      <c r="C85" s="111">
        <f>SUM(B24:B83)</f>
        <v>24</v>
      </c>
      <c r="D85" s="132"/>
      <c r="E85" s="117" t="s">
        <v>96</v>
      </c>
      <c r="F85" s="102">
        <f>SUM(E24:E83)</f>
        <v>22</v>
      </c>
      <c r="G85" s="133"/>
      <c r="H85" s="117" t="s">
        <v>96</v>
      </c>
      <c r="I85" s="103">
        <f>SUM(H24:H83)</f>
        <v>31</v>
      </c>
      <c r="J85" s="133"/>
    </row>
    <row r="86" spans="1:10" ht="33.75">
      <c r="A86" s="104"/>
      <c r="B86" s="117" t="s">
        <v>97</v>
      </c>
      <c r="C86" s="112">
        <f>COUNT(B24:B83)</f>
        <v>2</v>
      </c>
      <c r="D86" s="133"/>
      <c r="E86" s="118" t="s">
        <v>97</v>
      </c>
      <c r="F86" s="103">
        <f>COUNT(E24:E83)</f>
        <v>2</v>
      </c>
      <c r="G86" s="132"/>
      <c r="H86" s="118" t="s">
        <v>97</v>
      </c>
      <c r="I86" s="103">
        <f>COUNT(H24:H83)</f>
        <v>2</v>
      </c>
      <c r="J86" s="132"/>
    </row>
    <row r="87" spans="1:10" ht="22.5">
      <c r="A87" s="81"/>
      <c r="B87" s="116" t="s">
        <v>98</v>
      </c>
      <c r="C87" s="113">
        <f>SUM(D24:D83)</f>
        <v>36</v>
      </c>
      <c r="D87" s="134"/>
      <c r="E87" s="119" t="s">
        <v>98</v>
      </c>
      <c r="F87" s="105">
        <f>SUM(G24:G83)</f>
        <v>65</v>
      </c>
      <c r="G87" s="133"/>
      <c r="H87" s="119" t="s">
        <v>98</v>
      </c>
      <c r="I87" s="105">
        <f>SUM(J24:J83)</f>
        <v>116</v>
      </c>
      <c r="J87" s="133"/>
    </row>
    <row r="88" spans="1:10" ht="33.75">
      <c r="A88" s="81"/>
      <c r="B88" s="115" t="s">
        <v>99</v>
      </c>
      <c r="C88" s="142">
        <f>COUNT(B24:B83)+COUNT(C24:C83)</f>
        <v>5</v>
      </c>
      <c r="D88" s="135"/>
      <c r="E88" s="119" t="s">
        <v>99</v>
      </c>
      <c r="F88" s="90">
        <f>COUNT(E24:E83)+COUNT(F24:F83)</f>
        <v>5</v>
      </c>
      <c r="G88" s="132"/>
      <c r="H88" s="119" t="s">
        <v>99</v>
      </c>
      <c r="I88" s="90">
        <f>COUNT(H24:H83)+COUNT(I24:I83)</f>
        <v>5</v>
      </c>
      <c r="J88" s="132"/>
    </row>
    <row r="89" spans="1:10" ht="40.5" customHeight="1" thickBot="1">
      <c r="A89" s="106"/>
      <c r="B89" s="115" t="s">
        <v>103</v>
      </c>
      <c r="C89" s="143">
        <f>(C85/C86)</f>
        <v>12</v>
      </c>
      <c r="D89" s="136"/>
      <c r="E89" s="130" t="s">
        <v>103</v>
      </c>
      <c r="F89" s="90">
        <f>(F85/F86)</f>
        <v>11</v>
      </c>
      <c r="G89" s="137"/>
      <c r="H89" s="130" t="s">
        <v>103</v>
      </c>
      <c r="I89" s="90">
        <f>(I85/I86)</f>
        <v>15.5</v>
      </c>
      <c r="J89" s="137"/>
    </row>
    <row r="90" spans="1:10" ht="22.5">
      <c r="A90" s="131"/>
      <c r="B90" s="155" t="s">
        <v>104</v>
      </c>
      <c r="C90" s="143">
        <f>(C87/C88)</f>
        <v>7.2</v>
      </c>
      <c r="D90" s="136"/>
      <c r="E90" s="156" t="s">
        <v>104</v>
      </c>
      <c r="F90" s="144">
        <f>(F87/F88)</f>
        <v>13</v>
      </c>
      <c r="G90" s="136"/>
      <c r="H90" s="156" t="s">
        <v>104</v>
      </c>
      <c r="I90" s="144">
        <f>(I87/I88)</f>
        <v>23.2</v>
      </c>
      <c r="J90" s="136"/>
    </row>
    <row r="91" spans="1:10" ht="22.5">
      <c r="A91" s="131"/>
      <c r="B91" s="167" t="s">
        <v>134</v>
      </c>
      <c r="C91" s="143">
        <f>STDEV(D24:D83)</f>
        <v>8.7578536183245266</v>
      </c>
      <c r="D91" s="136"/>
      <c r="E91" s="156" t="s">
        <v>134</v>
      </c>
      <c r="F91" s="144">
        <f>STDEV(G24:G83)</f>
        <v>13.152946437965905</v>
      </c>
      <c r="G91" s="136"/>
      <c r="H91" s="156" t="s">
        <v>134</v>
      </c>
      <c r="I91" s="144">
        <f>STDEV(J24:J83)</f>
        <v>21.833460559425756</v>
      </c>
      <c r="J91" s="136"/>
    </row>
    <row r="92" spans="1:10" ht="22.5">
      <c r="A92" s="131"/>
      <c r="B92" s="167" t="s">
        <v>200</v>
      </c>
      <c r="C92" s="143">
        <f>CONFIDENCE(0.1,C91,C88)</f>
        <v>6.4422850438197496</v>
      </c>
      <c r="D92" s="136"/>
      <c r="E92" s="156" t="s">
        <v>200</v>
      </c>
      <c r="F92" s="144">
        <f>CONFIDENCE(0.1,F91,F88)</f>
        <v>9.675319297661515</v>
      </c>
      <c r="G92" s="136"/>
      <c r="H92" s="156" t="s">
        <v>200</v>
      </c>
      <c r="I92" s="144">
        <f>CONFIDENCE(0.1,I91,I88)</f>
        <v>16.060713337627838</v>
      </c>
      <c r="J92" s="136"/>
    </row>
    <row r="94" spans="1:10">
      <c r="B94" s="152" t="s">
        <v>8</v>
      </c>
    </row>
    <row r="95" spans="1:10">
      <c r="B95" s="152"/>
    </row>
    <row r="96" spans="1:10">
      <c r="B96" s="152" t="s">
        <v>116</v>
      </c>
    </row>
    <row r="98" spans="2:2">
      <c r="B98" s="157" t="s">
        <v>246</v>
      </c>
    </row>
  </sheetData>
  <mergeCells count="36">
    <mergeCell ref="L34:T38"/>
    <mergeCell ref="A1:G1"/>
    <mergeCell ref="A2:B2"/>
    <mergeCell ref="A3:B3"/>
    <mergeCell ref="C3:E3"/>
    <mergeCell ref="A4:B4"/>
    <mergeCell ref="C4:E4"/>
    <mergeCell ref="C5:E5"/>
    <mergeCell ref="A6:B6"/>
    <mergeCell ref="C6:E6"/>
    <mergeCell ref="A7:B7"/>
    <mergeCell ref="C7:E7"/>
    <mergeCell ref="A8:B8"/>
    <mergeCell ref="C8:E8"/>
    <mergeCell ref="A9:B9"/>
    <mergeCell ref="C9:E9"/>
    <mergeCell ref="A10:B10"/>
    <mergeCell ref="C10:E10"/>
    <mergeCell ref="A11:B11"/>
    <mergeCell ref="C11:E11"/>
    <mergeCell ref="A12:B12"/>
    <mergeCell ref="C12:E12"/>
    <mergeCell ref="C15:E15"/>
    <mergeCell ref="C16:E16"/>
    <mergeCell ref="C17:E17"/>
    <mergeCell ref="A13:B13"/>
    <mergeCell ref="A14:B14"/>
    <mergeCell ref="A15:B15"/>
    <mergeCell ref="A16:B16"/>
    <mergeCell ref="A17:B17"/>
    <mergeCell ref="A18:B18"/>
    <mergeCell ref="C18:E18"/>
    <mergeCell ref="A19:B19"/>
    <mergeCell ref="C19:E19"/>
    <mergeCell ref="A20:B20"/>
    <mergeCell ref="C20:E2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I41"/>
  <sheetViews>
    <sheetView topLeftCell="B1" workbookViewId="0">
      <selection activeCell="A13" sqref="A13:XFD15"/>
    </sheetView>
  </sheetViews>
  <sheetFormatPr defaultRowHeight="15"/>
  <cols>
    <col min="1" max="16384" width="9" style="145"/>
  </cols>
  <sheetData>
    <row r="1" spans="1:9" ht="21">
      <c r="A1" s="145" t="s">
        <v>263</v>
      </c>
    </row>
    <row r="2" spans="1:9">
      <c r="A2" s="369" t="s">
        <v>9</v>
      </c>
      <c r="B2" s="369"/>
      <c r="C2" s="107"/>
      <c r="D2" s="121"/>
      <c r="E2" s="121"/>
    </row>
    <row r="3" spans="1:9">
      <c r="A3" s="367" t="s">
        <v>12</v>
      </c>
      <c r="B3" s="367"/>
      <c r="C3" s="360"/>
      <c r="D3" s="360"/>
      <c r="E3" s="360"/>
    </row>
    <row r="4" spans="1:9" ht="15.75">
      <c r="A4" s="367" t="s">
        <v>13</v>
      </c>
      <c r="B4" s="391"/>
      <c r="C4" s="360"/>
      <c r="D4" s="360"/>
      <c r="E4" s="360"/>
      <c r="F4" s="13"/>
      <c r="G4" s="16"/>
      <c r="H4" s="16"/>
    </row>
    <row r="5" spans="1:9">
      <c r="A5" s="58" t="s">
        <v>11</v>
      </c>
      <c r="B5" s="120"/>
      <c r="C5" s="360"/>
      <c r="D5" s="360"/>
      <c r="E5" s="360"/>
    </row>
    <row r="6" spans="1:9" ht="15.75">
      <c r="A6" s="367" t="s">
        <v>1</v>
      </c>
      <c r="B6" s="391"/>
      <c r="C6" s="360"/>
      <c r="D6" s="360"/>
      <c r="E6" s="360"/>
      <c r="F6" s="67"/>
      <c r="G6" s="4"/>
      <c r="H6" s="4"/>
    </row>
    <row r="7" spans="1:9" ht="15.75">
      <c r="A7" s="367" t="s">
        <v>100</v>
      </c>
      <c r="B7" s="391"/>
      <c r="C7" s="360"/>
      <c r="D7" s="360"/>
      <c r="E7" s="360"/>
      <c r="F7" s="67"/>
    </row>
    <row r="8" spans="1:9">
      <c r="A8" s="367" t="s">
        <v>101</v>
      </c>
      <c r="B8" s="391"/>
      <c r="C8" s="360"/>
      <c r="D8" s="360"/>
      <c r="E8" s="360"/>
    </row>
    <row r="9" spans="1:9" ht="15.75">
      <c r="A9" s="367" t="s">
        <v>272</v>
      </c>
      <c r="B9" s="368"/>
      <c r="C9" s="351"/>
      <c r="D9" s="351"/>
      <c r="E9" s="351"/>
      <c r="I9" s="4"/>
    </row>
    <row r="10" spans="1:9" ht="15.75">
      <c r="A10" s="367" t="s">
        <v>273</v>
      </c>
      <c r="B10" s="368"/>
      <c r="C10" s="351"/>
      <c r="D10" s="351"/>
      <c r="E10" s="351"/>
      <c r="I10" s="4"/>
    </row>
    <row r="11" spans="1:9" ht="15.75">
      <c r="A11" s="367" t="s">
        <v>269</v>
      </c>
      <c r="B11" s="368"/>
      <c r="C11" s="351"/>
      <c r="D11" s="351"/>
      <c r="E11" s="351"/>
      <c r="I11" s="4"/>
    </row>
    <row r="12" spans="1:9" ht="15.75">
      <c r="A12" s="367" t="s">
        <v>268</v>
      </c>
      <c r="B12" s="368"/>
      <c r="C12" s="351"/>
      <c r="D12" s="351"/>
      <c r="E12" s="351"/>
      <c r="I12" s="4"/>
    </row>
    <row r="13" spans="1:9" ht="15.75">
      <c r="A13" s="367" t="s">
        <v>70</v>
      </c>
      <c r="B13" s="367"/>
      <c r="C13" s="360"/>
      <c r="D13" s="360"/>
      <c r="E13" s="360"/>
      <c r="I13" s="4"/>
    </row>
    <row r="14" spans="1:9" ht="15.75">
      <c r="A14" s="367" t="s">
        <v>71</v>
      </c>
      <c r="B14" s="367"/>
      <c r="C14" s="360"/>
      <c r="D14" s="360"/>
      <c r="E14" s="360"/>
      <c r="I14" s="4"/>
    </row>
    <row r="15" spans="1:9" ht="15.75">
      <c r="A15" s="385" t="s">
        <v>10</v>
      </c>
      <c r="B15" s="391"/>
      <c r="C15" s="360"/>
      <c r="D15" s="360"/>
      <c r="E15" s="360"/>
      <c r="I15" s="4"/>
    </row>
    <row r="16" spans="1:9" s="150" customFormat="1"/>
    <row r="17" spans="1:6" ht="45">
      <c r="A17" s="147" t="s">
        <v>24</v>
      </c>
      <c r="B17" s="148" t="s">
        <v>105</v>
      </c>
      <c r="C17" s="148" t="s">
        <v>112</v>
      </c>
      <c r="D17" s="149" t="s">
        <v>106</v>
      </c>
    </row>
    <row r="18" spans="1:6">
      <c r="A18" s="145" t="s">
        <v>107</v>
      </c>
      <c r="B18" s="145">
        <v>2.5</v>
      </c>
      <c r="C18" s="145">
        <v>6</v>
      </c>
      <c r="D18" s="145">
        <f t="shared" ref="D18:D24" si="0">PRODUCT(B18:C18)</f>
        <v>15</v>
      </c>
      <c r="F18" s="145" t="s">
        <v>120</v>
      </c>
    </row>
    <row r="19" spans="1:6">
      <c r="A19" s="145" t="s">
        <v>108</v>
      </c>
      <c r="B19" s="145">
        <v>13</v>
      </c>
      <c r="C19" s="145">
        <v>3</v>
      </c>
      <c r="D19" s="145">
        <f t="shared" si="0"/>
        <v>39</v>
      </c>
      <c r="F19" s="145" t="s">
        <v>121</v>
      </c>
    </row>
    <row r="20" spans="1:6">
      <c r="A20" s="145" t="s">
        <v>109</v>
      </c>
      <c r="B20" s="145">
        <v>30</v>
      </c>
      <c r="C20" s="145">
        <v>4</v>
      </c>
      <c r="D20" s="145">
        <f t="shared" si="0"/>
        <v>120</v>
      </c>
      <c r="F20" s="145" t="s">
        <v>122</v>
      </c>
    </row>
    <row r="21" spans="1:6">
      <c r="A21" s="145" t="s">
        <v>110</v>
      </c>
      <c r="B21" s="145">
        <v>50</v>
      </c>
      <c r="C21" s="145">
        <v>3</v>
      </c>
      <c r="D21" s="145">
        <f t="shared" si="0"/>
        <v>150</v>
      </c>
      <c r="F21" s="154" t="s">
        <v>125</v>
      </c>
    </row>
    <row r="22" spans="1:6">
      <c r="A22" s="145" t="s">
        <v>111</v>
      </c>
      <c r="B22" s="145">
        <v>70</v>
      </c>
      <c r="C22" s="145">
        <v>2</v>
      </c>
      <c r="D22" s="145">
        <f t="shared" si="0"/>
        <v>140</v>
      </c>
      <c r="F22" s="145" t="s">
        <v>126</v>
      </c>
    </row>
    <row r="23" spans="1:6">
      <c r="A23" s="145" t="s">
        <v>127</v>
      </c>
      <c r="B23" s="145">
        <v>88</v>
      </c>
      <c r="C23" s="145">
        <v>1</v>
      </c>
      <c r="D23" s="145">
        <f t="shared" si="0"/>
        <v>88</v>
      </c>
      <c r="F23" s="145" t="s">
        <v>129</v>
      </c>
    </row>
    <row r="24" spans="1:6">
      <c r="A24" s="145" t="s">
        <v>128</v>
      </c>
      <c r="B24" s="145">
        <v>97.5</v>
      </c>
      <c r="C24" s="145">
        <v>0</v>
      </c>
      <c r="D24" s="145">
        <f t="shared" si="0"/>
        <v>0</v>
      </c>
      <c r="F24" s="145" t="s">
        <v>130</v>
      </c>
    </row>
    <row r="25" spans="1:6">
      <c r="A25" s="145" t="s">
        <v>114</v>
      </c>
      <c r="C25" s="145">
        <f>SUM(C18:C24)</f>
        <v>19</v>
      </c>
      <c r="D25" s="145">
        <f>SUM(D18:D24)</f>
        <v>552</v>
      </c>
    </row>
    <row r="26" spans="1:6" s="151" customFormat="1"/>
    <row r="27" spans="1:6">
      <c r="A27" s="145" t="s">
        <v>113</v>
      </c>
      <c r="D27" s="145">
        <f>D25/C25</f>
        <v>29.05263157894737</v>
      </c>
    </row>
    <row r="28" spans="1:6" s="151" customFormat="1"/>
    <row r="29" spans="1:6">
      <c r="A29" s="146" t="s">
        <v>115</v>
      </c>
    </row>
    <row r="33" spans="1:1">
      <c r="A33" s="152" t="s">
        <v>8</v>
      </c>
    </row>
    <row r="34" spans="1:1">
      <c r="A34" s="152"/>
    </row>
    <row r="35" spans="1:1">
      <c r="A35" s="152" t="s">
        <v>116</v>
      </c>
    </row>
    <row r="37" spans="1:1">
      <c r="A37" s="153" t="s">
        <v>117</v>
      </c>
    </row>
    <row r="38" spans="1:1">
      <c r="A38" s="153" t="s">
        <v>118</v>
      </c>
    </row>
    <row r="39" spans="1:1">
      <c r="A39" s="153" t="s">
        <v>119</v>
      </c>
    </row>
    <row r="41" spans="1:1">
      <c r="A41" s="145" t="s">
        <v>247</v>
      </c>
    </row>
  </sheetData>
  <mergeCells count="22">
    <mergeCell ref="A9:B9"/>
    <mergeCell ref="A10:B10"/>
    <mergeCell ref="A11:B11"/>
    <mergeCell ref="A12:B12"/>
    <mergeCell ref="C5:E5"/>
    <mergeCell ref="A6:B6"/>
    <mergeCell ref="C6:E6"/>
    <mergeCell ref="A7:B7"/>
    <mergeCell ref="C7:E7"/>
    <mergeCell ref="A8:B8"/>
    <mergeCell ref="C8:E8"/>
    <mergeCell ref="A14:B14"/>
    <mergeCell ref="C14:E14"/>
    <mergeCell ref="A15:B15"/>
    <mergeCell ref="C15:E15"/>
    <mergeCell ref="A13:B13"/>
    <mergeCell ref="C13:E13"/>
    <mergeCell ref="A2:B2"/>
    <mergeCell ref="A3:B3"/>
    <mergeCell ref="C3:E3"/>
    <mergeCell ref="A4:B4"/>
    <mergeCell ref="C4:E4"/>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47"/>
  <sheetViews>
    <sheetView topLeftCell="A13" workbookViewId="0">
      <selection activeCell="A13" sqref="A13:XFD14"/>
    </sheetView>
  </sheetViews>
  <sheetFormatPr defaultRowHeight="15"/>
  <cols>
    <col min="1" max="16384" width="9" style="145"/>
  </cols>
  <sheetData>
    <row r="1" spans="1:2" ht="21">
      <c r="A1" s="145" t="s">
        <v>264</v>
      </c>
    </row>
    <row r="2" spans="1:2">
      <c r="A2" s="369" t="s">
        <v>9</v>
      </c>
      <c r="B2" s="370"/>
    </row>
    <row r="3" spans="1:2">
      <c r="A3" s="367" t="s">
        <v>12</v>
      </c>
      <c r="B3" s="367"/>
    </row>
    <row r="4" spans="1:2">
      <c r="A4" s="367" t="s">
        <v>13</v>
      </c>
      <c r="B4" s="368"/>
    </row>
    <row r="5" spans="1:2">
      <c r="A5" s="58" t="s">
        <v>11</v>
      </c>
      <c r="B5" s="138"/>
    </row>
    <row r="6" spans="1:2">
      <c r="A6" s="367" t="s">
        <v>1</v>
      </c>
      <c r="B6" s="368"/>
    </row>
    <row r="7" spans="1:2">
      <c r="A7" s="367" t="s">
        <v>100</v>
      </c>
      <c r="B7" s="368"/>
    </row>
    <row r="8" spans="1:2">
      <c r="A8" s="367" t="s">
        <v>135</v>
      </c>
      <c r="B8" s="368"/>
    </row>
    <row r="9" spans="1:2">
      <c r="A9" s="367" t="s">
        <v>271</v>
      </c>
      <c r="B9" s="368"/>
    </row>
    <row r="10" spans="1:2">
      <c r="A10" s="367" t="s">
        <v>270</v>
      </c>
      <c r="B10" s="368"/>
    </row>
    <row r="11" spans="1:2">
      <c r="A11" s="367" t="s">
        <v>269</v>
      </c>
      <c r="B11" s="368"/>
    </row>
    <row r="12" spans="1:2">
      <c r="A12" s="367" t="s">
        <v>268</v>
      </c>
      <c r="B12" s="368"/>
    </row>
    <row r="13" spans="1:2">
      <c r="A13" s="367" t="s">
        <v>146</v>
      </c>
      <c r="B13" s="368"/>
    </row>
    <row r="14" spans="1:2">
      <c r="A14" s="367" t="s">
        <v>147</v>
      </c>
      <c r="B14" s="368"/>
    </row>
    <row r="15" spans="1:2">
      <c r="A15" s="139" t="s">
        <v>136</v>
      </c>
      <c r="B15" s="140"/>
    </row>
    <row r="16" spans="1:2">
      <c r="A16" s="139" t="s">
        <v>137</v>
      </c>
      <c r="B16" s="140"/>
    </row>
    <row r="17" spans="1:2">
      <c r="A17" s="139" t="s">
        <v>138</v>
      </c>
      <c r="B17" s="140"/>
    </row>
    <row r="18" spans="1:2">
      <c r="A18" s="354" t="s">
        <v>274</v>
      </c>
      <c r="B18" s="140"/>
    </row>
    <row r="19" spans="1:2">
      <c r="A19" s="139" t="s">
        <v>139</v>
      </c>
      <c r="B19" s="140"/>
    </row>
    <row r="20" spans="1:2">
      <c r="A20" s="139" t="s">
        <v>140</v>
      </c>
      <c r="B20" s="140"/>
    </row>
    <row r="21" spans="1:2">
      <c r="A21" s="139" t="s">
        <v>141</v>
      </c>
      <c r="B21" s="140"/>
    </row>
    <row r="22" spans="1:2">
      <c r="A22" s="139" t="s">
        <v>142</v>
      </c>
      <c r="B22" s="140"/>
    </row>
    <row r="23" spans="1:2">
      <c r="A23" s="139" t="s">
        <v>143</v>
      </c>
      <c r="B23" s="140"/>
    </row>
    <row r="24" spans="1:2">
      <c r="A24" s="139" t="s">
        <v>144</v>
      </c>
      <c r="B24" s="140"/>
    </row>
    <row r="25" spans="1:2">
      <c r="A25" s="139" t="s">
        <v>145</v>
      </c>
      <c r="B25" s="140"/>
    </row>
    <row r="26" spans="1:2">
      <c r="A26" s="367" t="s">
        <v>148</v>
      </c>
      <c r="B26" s="367"/>
    </row>
    <row r="27" spans="1:2">
      <c r="A27" s="367" t="s">
        <v>149</v>
      </c>
      <c r="B27" s="367"/>
    </row>
    <row r="28" spans="1:2">
      <c r="A28" s="385" t="s">
        <v>150</v>
      </c>
      <c r="B28" s="368"/>
    </row>
    <row r="29" spans="1:2">
      <c r="A29" s="145" t="s">
        <v>159</v>
      </c>
    </row>
    <row r="30" spans="1:2">
      <c r="A30" s="145" t="s">
        <v>151</v>
      </c>
    </row>
    <row r="31" spans="1:2">
      <c r="A31" s="145" t="s">
        <v>152</v>
      </c>
    </row>
    <row r="32" spans="1:2">
      <c r="A32" s="145" t="s">
        <v>153</v>
      </c>
    </row>
    <row r="33" spans="1:3">
      <c r="A33" s="145" t="s">
        <v>154</v>
      </c>
    </row>
    <row r="34" spans="1:3">
      <c r="A34" s="145" t="s">
        <v>155</v>
      </c>
    </row>
    <row r="35" spans="1:3">
      <c r="A35" s="145" t="s">
        <v>156</v>
      </c>
    </row>
    <row r="36" spans="1:3">
      <c r="A36" s="145" t="s">
        <v>157</v>
      </c>
    </row>
    <row r="37" spans="1:3">
      <c r="A37" s="145" t="s">
        <v>10</v>
      </c>
    </row>
    <row r="38" spans="1:3">
      <c r="A38" s="145" t="s">
        <v>158</v>
      </c>
    </row>
    <row r="42" spans="1:3" s="78" customFormat="1" ht="14.25">
      <c r="C42" s="114"/>
    </row>
    <row r="43" spans="1:3" s="78" customFormat="1" ht="14.25">
      <c r="B43" s="152" t="s">
        <v>8</v>
      </c>
      <c r="C43" s="114"/>
    </row>
    <row r="44" spans="1:3" s="78" customFormat="1" ht="14.25">
      <c r="B44" s="152"/>
      <c r="C44" s="114"/>
    </row>
    <row r="45" spans="1:3" s="78" customFormat="1" ht="14.25">
      <c r="B45" s="152" t="s">
        <v>116</v>
      </c>
      <c r="C45" s="114"/>
    </row>
    <row r="47" spans="1:3">
      <c r="A47" s="145" t="s">
        <v>248</v>
      </c>
    </row>
  </sheetData>
  <mergeCells count="15">
    <mergeCell ref="A26:B26"/>
    <mergeCell ref="A27:B27"/>
    <mergeCell ref="A28:B28"/>
    <mergeCell ref="A9:B9"/>
    <mergeCell ref="A10:B10"/>
    <mergeCell ref="A11:B11"/>
    <mergeCell ref="A12:B12"/>
    <mergeCell ref="A13:B13"/>
    <mergeCell ref="A14:B14"/>
    <mergeCell ref="A8:B8"/>
    <mergeCell ref="A2:B2"/>
    <mergeCell ref="A3:B3"/>
    <mergeCell ref="A4:B4"/>
    <mergeCell ref="A6:B6"/>
    <mergeCell ref="A7:B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T219"/>
  <sheetViews>
    <sheetView workbookViewId="0">
      <selection activeCell="A13" sqref="A13:XFD13"/>
    </sheetView>
  </sheetViews>
  <sheetFormatPr defaultRowHeight="15"/>
  <cols>
    <col min="1" max="1" width="12.75" style="169" customWidth="1"/>
    <col min="2" max="5" width="9" style="169"/>
    <col min="6" max="6" width="10.125" style="169" customWidth="1"/>
    <col min="7" max="16384" width="9" style="169"/>
  </cols>
  <sheetData>
    <row r="1" spans="1:4" ht="21">
      <c r="A1" s="168" t="s">
        <v>265</v>
      </c>
      <c r="D1" s="168"/>
    </row>
    <row r="2" spans="1:4">
      <c r="A2" s="356" t="s">
        <v>9</v>
      </c>
      <c r="B2" s="357"/>
      <c r="D2" s="168"/>
    </row>
    <row r="3" spans="1:4">
      <c r="A3" s="354" t="s">
        <v>12</v>
      </c>
      <c r="B3" s="354"/>
      <c r="D3" s="168"/>
    </row>
    <row r="4" spans="1:4">
      <c r="A4" s="354" t="s">
        <v>13</v>
      </c>
      <c r="B4" s="355"/>
      <c r="D4" s="168"/>
    </row>
    <row r="5" spans="1:4">
      <c r="A5" s="58" t="s">
        <v>11</v>
      </c>
      <c r="B5" s="353"/>
      <c r="D5" s="168"/>
    </row>
    <row r="6" spans="1:4">
      <c r="A6" s="354" t="s">
        <v>1</v>
      </c>
      <c r="B6" s="355"/>
      <c r="D6" s="168"/>
    </row>
    <row r="7" spans="1:4">
      <c r="A7" s="354" t="s">
        <v>100</v>
      </c>
      <c r="B7" s="355"/>
      <c r="D7" s="168"/>
    </row>
    <row r="8" spans="1:4">
      <c r="A8" s="354" t="s">
        <v>101</v>
      </c>
      <c r="B8" s="355"/>
      <c r="D8" s="168"/>
    </row>
    <row r="9" spans="1:4">
      <c r="A9" s="354" t="s">
        <v>271</v>
      </c>
      <c r="B9" s="355"/>
      <c r="D9" s="168"/>
    </row>
    <row r="10" spans="1:4">
      <c r="A10" s="354" t="s">
        <v>270</v>
      </c>
      <c r="B10" s="355"/>
      <c r="D10" s="168"/>
    </row>
    <row r="11" spans="1:4">
      <c r="A11" s="354" t="s">
        <v>269</v>
      </c>
      <c r="B11" s="355"/>
      <c r="D11" s="168"/>
    </row>
    <row r="12" spans="1:4">
      <c r="A12" s="367" t="s">
        <v>268</v>
      </c>
      <c r="B12" s="368"/>
      <c r="D12" s="168"/>
    </row>
    <row r="13" spans="1:4">
      <c r="A13" s="367" t="s">
        <v>88</v>
      </c>
      <c r="B13" s="368"/>
      <c r="D13" s="168"/>
    </row>
    <row r="14" spans="1:4">
      <c r="A14" s="367" t="s">
        <v>87</v>
      </c>
      <c r="B14" s="368"/>
      <c r="D14" s="168"/>
    </row>
    <row r="15" spans="1:4">
      <c r="A15" s="367" t="s">
        <v>70</v>
      </c>
      <c r="B15" s="367"/>
      <c r="D15" s="168"/>
    </row>
    <row r="16" spans="1:4">
      <c r="A16" s="367" t="s">
        <v>71</v>
      </c>
      <c r="B16" s="367"/>
      <c r="D16" s="168"/>
    </row>
    <row r="17" spans="1:8">
      <c r="A17" s="385" t="s">
        <v>10</v>
      </c>
      <c r="B17" s="368"/>
      <c r="D17" s="168"/>
    </row>
    <row r="18" spans="1:8">
      <c r="A18" s="169" t="s">
        <v>173</v>
      </c>
    </row>
    <row r="19" spans="1:8">
      <c r="A19" s="169" t="s">
        <v>172</v>
      </c>
      <c r="B19" s="169">
        <v>100</v>
      </c>
      <c r="C19" s="169" t="s">
        <v>179</v>
      </c>
      <c r="D19" s="168"/>
    </row>
    <row r="20" spans="1:8" ht="15.75" thickBot="1"/>
    <row r="21" spans="1:8" ht="15.75" thickBot="1">
      <c r="A21" s="183"/>
      <c r="B21" s="184" t="s">
        <v>174</v>
      </c>
      <c r="C21" s="183"/>
      <c r="D21" s="183"/>
      <c r="E21" s="183"/>
      <c r="F21" s="185"/>
    </row>
    <row r="22" spans="1:8" ht="15.75" thickBot="1">
      <c r="A22" s="170" t="s">
        <v>162</v>
      </c>
      <c r="B22" s="171" t="s">
        <v>163</v>
      </c>
      <c r="C22" s="171" t="s">
        <v>164</v>
      </c>
      <c r="D22" s="171" t="s">
        <v>165</v>
      </c>
      <c r="E22" s="171" t="s">
        <v>166</v>
      </c>
      <c r="F22" s="171"/>
      <c r="H22" s="169" t="s">
        <v>185</v>
      </c>
    </row>
    <row r="23" spans="1:8" s="275" customFormat="1" ht="15.75" thickTop="1">
      <c r="A23" s="273">
        <v>0.42</v>
      </c>
      <c r="B23" s="274">
        <v>0.1</v>
      </c>
      <c r="C23" s="274">
        <v>0.32</v>
      </c>
      <c r="D23" s="274">
        <v>0.11</v>
      </c>
      <c r="E23" s="274">
        <v>0.06</v>
      </c>
      <c r="F23" s="274"/>
      <c r="H23" s="275" t="s">
        <v>186</v>
      </c>
    </row>
    <row r="24" spans="1:8">
      <c r="A24" s="180">
        <v>0.2</v>
      </c>
      <c r="B24" s="181">
        <v>0.02</v>
      </c>
      <c r="C24" s="181">
        <v>0.25</v>
      </c>
      <c r="D24" s="181">
        <v>0.02</v>
      </c>
      <c r="E24" s="181">
        <v>0.02</v>
      </c>
      <c r="F24" s="181"/>
      <c r="H24" s="169" t="s">
        <v>184</v>
      </c>
    </row>
    <row r="25" spans="1:8" s="275" customFormat="1">
      <c r="A25" s="276">
        <v>0.26</v>
      </c>
      <c r="B25" s="277">
        <v>0.03</v>
      </c>
      <c r="C25" s="277">
        <v>0.05</v>
      </c>
      <c r="D25" s="277">
        <v>0.12</v>
      </c>
      <c r="E25" s="277">
        <v>0.02</v>
      </c>
      <c r="F25" s="277"/>
    </row>
    <row r="26" spans="1:8">
      <c r="A26" s="180">
        <v>0.03</v>
      </c>
      <c r="B26" s="181">
        <v>0.01</v>
      </c>
      <c r="C26" s="181">
        <v>0.25</v>
      </c>
      <c r="D26" s="181">
        <v>0.08</v>
      </c>
      <c r="E26" s="181">
        <v>0.04</v>
      </c>
      <c r="F26" s="181"/>
    </row>
    <row r="27" spans="1:8" s="275" customFormat="1">
      <c r="A27" s="276">
        <v>0.17</v>
      </c>
      <c r="B27" s="277">
        <v>0.1</v>
      </c>
      <c r="C27" s="277">
        <v>0.05</v>
      </c>
      <c r="D27" s="274">
        <v>0.11</v>
      </c>
      <c r="E27" s="277">
        <v>0.05</v>
      </c>
      <c r="F27" s="277"/>
    </row>
    <row r="28" spans="1:8">
      <c r="A28" s="180">
        <v>0.26</v>
      </c>
      <c r="B28" s="181">
        <v>0.28999999999999998</v>
      </c>
      <c r="C28" s="181">
        <v>0.25</v>
      </c>
      <c r="D28" s="181">
        <v>0.02</v>
      </c>
      <c r="E28" s="181">
        <v>0.26</v>
      </c>
      <c r="F28" s="181"/>
    </row>
    <row r="29" spans="1:8" s="275" customFormat="1">
      <c r="A29" s="276">
        <v>0.22</v>
      </c>
      <c r="B29" s="277">
        <v>0.24</v>
      </c>
      <c r="C29" s="277">
        <v>0.05</v>
      </c>
      <c r="D29" s="277">
        <v>0.12</v>
      </c>
      <c r="E29" s="277">
        <v>0.14000000000000001</v>
      </c>
      <c r="F29" s="277"/>
    </row>
    <row r="30" spans="1:8">
      <c r="A30" s="180">
        <v>0.22</v>
      </c>
      <c r="B30" s="181">
        <v>0.14000000000000001</v>
      </c>
      <c r="C30" s="181"/>
      <c r="D30" s="181">
        <v>0.08</v>
      </c>
      <c r="E30" s="181">
        <v>0.04</v>
      </c>
      <c r="F30" s="181"/>
    </row>
    <row r="31" spans="1:8" s="275" customFormat="1">
      <c r="A31" s="276">
        <v>0.34</v>
      </c>
      <c r="B31" s="277">
        <v>0.1</v>
      </c>
      <c r="C31" s="277"/>
      <c r="D31" s="277"/>
      <c r="E31" s="277">
        <v>0.16</v>
      </c>
      <c r="F31" s="277"/>
    </row>
    <row r="32" spans="1:8">
      <c r="A32" s="180">
        <v>0.32</v>
      </c>
      <c r="B32" s="181">
        <v>0.17</v>
      </c>
      <c r="C32" s="181"/>
      <c r="D32" s="181"/>
      <c r="E32" s="181">
        <v>0.05</v>
      </c>
      <c r="F32" s="181"/>
    </row>
    <row r="33" spans="1:6" s="275" customFormat="1">
      <c r="A33" s="276">
        <v>0.02</v>
      </c>
      <c r="B33" s="277">
        <v>0.12</v>
      </c>
      <c r="C33" s="277"/>
      <c r="D33" s="277"/>
      <c r="E33" s="277">
        <v>0.27</v>
      </c>
      <c r="F33" s="277"/>
    </row>
    <row r="34" spans="1:6">
      <c r="A34" s="180">
        <v>0.02</v>
      </c>
      <c r="B34" s="181">
        <v>0.18</v>
      </c>
      <c r="C34" s="181"/>
      <c r="D34" s="181"/>
      <c r="E34" s="181">
        <v>0.03</v>
      </c>
      <c r="F34" s="181"/>
    </row>
    <row r="35" spans="1:6" s="275" customFormat="1">
      <c r="A35" s="276">
        <v>0.1</v>
      </c>
      <c r="B35" s="277">
        <v>0.13</v>
      </c>
      <c r="C35" s="277"/>
      <c r="D35" s="277"/>
      <c r="E35" s="277">
        <v>0.46</v>
      </c>
      <c r="F35" s="277"/>
    </row>
    <row r="36" spans="1:6">
      <c r="A36" s="180">
        <v>0.02</v>
      </c>
      <c r="B36" s="181">
        <v>0.14000000000000001</v>
      </c>
      <c r="C36" s="181"/>
      <c r="D36" s="181"/>
      <c r="E36" s="181">
        <v>7.0000000000000007E-2</v>
      </c>
      <c r="F36" s="181"/>
    </row>
    <row r="37" spans="1:6" s="275" customFormat="1">
      <c r="A37" s="276">
        <v>0.16</v>
      </c>
      <c r="B37" s="277">
        <v>0.04</v>
      </c>
      <c r="C37" s="277"/>
      <c r="D37" s="277"/>
      <c r="E37" s="277">
        <v>0.38</v>
      </c>
      <c r="F37" s="277"/>
    </row>
    <row r="38" spans="1:6">
      <c r="A38" s="180">
        <v>0.18</v>
      </c>
      <c r="B38" s="181">
        <v>0.16</v>
      </c>
      <c r="C38" s="181"/>
      <c r="D38" s="181"/>
      <c r="E38" s="181">
        <v>0.152</v>
      </c>
      <c r="F38" s="181"/>
    </row>
    <row r="39" spans="1:6" s="275" customFormat="1">
      <c r="A39" s="276">
        <v>0.1</v>
      </c>
      <c r="B39" s="277">
        <v>0.05</v>
      </c>
      <c r="C39" s="277"/>
      <c r="D39" s="277"/>
      <c r="E39" s="277">
        <v>0.1</v>
      </c>
      <c r="F39" s="277"/>
    </row>
    <row r="40" spans="1:6">
      <c r="A40" s="180">
        <v>0.14000000000000001</v>
      </c>
      <c r="B40" s="181">
        <v>0.27</v>
      </c>
      <c r="C40" s="181"/>
      <c r="D40" s="181"/>
      <c r="E40" s="181">
        <v>0.11</v>
      </c>
      <c r="F40" s="181"/>
    </row>
    <row r="41" spans="1:6" s="275" customFormat="1">
      <c r="A41" s="276">
        <v>0.06</v>
      </c>
      <c r="B41" s="277">
        <v>0.03</v>
      </c>
      <c r="C41" s="277"/>
      <c r="D41" s="277"/>
      <c r="E41" s="277">
        <v>0.03</v>
      </c>
      <c r="F41" s="277"/>
    </row>
    <row r="42" spans="1:6">
      <c r="A42" s="180">
        <v>0.03</v>
      </c>
      <c r="B42" s="181">
        <v>0.46</v>
      </c>
      <c r="C42" s="181"/>
      <c r="D42" s="181"/>
      <c r="E42" s="181">
        <v>0.36</v>
      </c>
      <c r="F42" s="181"/>
    </row>
    <row r="43" spans="1:6" s="275" customFormat="1">
      <c r="A43" s="276">
        <v>0.04</v>
      </c>
      <c r="B43" s="277">
        <v>7.0000000000000007E-2</v>
      </c>
      <c r="C43" s="277"/>
      <c r="D43" s="277"/>
      <c r="E43" s="277">
        <v>0.68</v>
      </c>
      <c r="F43" s="277"/>
    </row>
    <row r="44" spans="1:6">
      <c r="A44" s="180">
        <v>0.1</v>
      </c>
      <c r="B44" s="181">
        <v>0.38</v>
      </c>
      <c r="C44" s="181"/>
      <c r="D44" s="181"/>
      <c r="E44" s="181"/>
      <c r="F44" s="181"/>
    </row>
    <row r="45" spans="1:6" s="275" customFormat="1">
      <c r="A45" s="276">
        <v>0.02</v>
      </c>
      <c r="B45" s="277">
        <v>0.152</v>
      </c>
      <c r="C45" s="277"/>
      <c r="D45" s="277"/>
      <c r="E45" s="277"/>
      <c r="F45" s="277"/>
    </row>
    <row r="46" spans="1:6">
      <c r="A46" s="180">
        <v>0.03</v>
      </c>
      <c r="B46" s="181">
        <v>0.1</v>
      </c>
      <c r="C46" s="181"/>
      <c r="D46" s="181"/>
      <c r="E46" s="181"/>
      <c r="F46" s="181"/>
    </row>
    <row r="47" spans="1:6" s="275" customFormat="1">
      <c r="A47" s="276">
        <v>0.02</v>
      </c>
      <c r="B47" s="277">
        <v>0.11</v>
      </c>
      <c r="C47" s="277"/>
      <c r="D47" s="277"/>
      <c r="E47" s="277"/>
      <c r="F47" s="277"/>
    </row>
    <row r="48" spans="1:6">
      <c r="A48" s="180">
        <v>0.16</v>
      </c>
      <c r="B48" s="181">
        <v>0.03</v>
      </c>
      <c r="C48" s="181"/>
      <c r="D48" s="181"/>
      <c r="E48" s="181"/>
      <c r="F48" s="181"/>
    </row>
    <row r="49" spans="1:6" s="275" customFormat="1">
      <c r="A49" s="276"/>
      <c r="B49" s="277">
        <v>0.36</v>
      </c>
      <c r="C49" s="277"/>
      <c r="D49" s="277"/>
      <c r="E49" s="277"/>
      <c r="F49" s="277"/>
    </row>
    <row r="50" spans="1:6">
      <c r="A50" s="180"/>
      <c r="B50" s="181">
        <v>0.68</v>
      </c>
      <c r="C50" s="181"/>
      <c r="D50" s="181"/>
      <c r="E50" s="181"/>
      <c r="F50" s="181"/>
    </row>
    <row r="51" spans="1:6" s="275" customFormat="1">
      <c r="A51" s="276"/>
      <c r="B51" s="277"/>
      <c r="C51" s="277"/>
      <c r="D51" s="277"/>
      <c r="E51" s="277"/>
      <c r="F51" s="277"/>
    </row>
    <row r="52" spans="1:6">
      <c r="A52" s="180"/>
      <c r="B52" s="181"/>
      <c r="C52" s="181"/>
      <c r="D52" s="181"/>
      <c r="E52" s="181"/>
      <c r="F52" s="181"/>
    </row>
    <row r="53" spans="1:6" s="275" customFormat="1">
      <c r="A53" s="276"/>
      <c r="B53" s="277"/>
      <c r="C53" s="277"/>
      <c r="D53" s="277"/>
      <c r="E53" s="277"/>
      <c r="F53" s="277"/>
    </row>
    <row r="54" spans="1:6">
      <c r="A54" s="180"/>
      <c r="B54" s="181"/>
      <c r="C54" s="181"/>
      <c r="D54" s="181"/>
      <c r="E54" s="181"/>
      <c r="F54" s="181"/>
    </row>
    <row r="55" spans="1:6" s="275" customFormat="1">
      <c r="A55" s="276"/>
      <c r="B55" s="277"/>
      <c r="C55" s="277"/>
      <c r="D55" s="277"/>
      <c r="E55" s="277"/>
      <c r="F55" s="277"/>
    </row>
    <row r="56" spans="1:6">
      <c r="A56" s="180"/>
      <c r="B56" s="181"/>
      <c r="C56" s="181"/>
      <c r="D56" s="181"/>
      <c r="E56" s="181"/>
      <c r="F56" s="181"/>
    </row>
    <row r="57" spans="1:6" s="275" customFormat="1" ht="14.25" customHeight="1">
      <c r="A57" s="276"/>
      <c r="B57" s="277"/>
      <c r="C57" s="277"/>
      <c r="D57" s="277"/>
      <c r="E57" s="277"/>
      <c r="F57" s="277"/>
    </row>
    <row r="58" spans="1:6">
      <c r="A58" s="180"/>
      <c r="B58" s="181"/>
      <c r="C58" s="181"/>
      <c r="D58" s="181"/>
      <c r="E58" s="181"/>
      <c r="F58" s="181"/>
    </row>
    <row r="59" spans="1:6" s="275" customFormat="1">
      <c r="A59" s="276"/>
      <c r="B59" s="277"/>
      <c r="C59" s="277"/>
      <c r="D59" s="277"/>
      <c r="E59" s="277"/>
      <c r="F59" s="277"/>
    </row>
    <row r="60" spans="1:6">
      <c r="A60" s="180"/>
      <c r="B60" s="181"/>
      <c r="C60" s="181"/>
      <c r="D60" s="181"/>
      <c r="E60" s="181"/>
      <c r="F60" s="181"/>
    </row>
    <row r="61" spans="1:6" s="275" customFormat="1">
      <c r="A61" s="276"/>
      <c r="B61" s="277"/>
      <c r="C61" s="277"/>
      <c r="D61" s="277"/>
      <c r="E61" s="277"/>
      <c r="F61" s="277"/>
    </row>
    <row r="62" spans="1:6">
      <c r="A62" s="180"/>
      <c r="B62" s="181"/>
      <c r="C62" s="181"/>
      <c r="D62" s="181"/>
      <c r="E62" s="181"/>
      <c r="F62" s="181"/>
    </row>
    <row r="63" spans="1:6" s="275" customFormat="1">
      <c r="A63" s="276"/>
      <c r="B63" s="277"/>
      <c r="C63" s="277"/>
      <c r="D63" s="277"/>
      <c r="E63" s="277"/>
      <c r="F63" s="277"/>
    </row>
    <row r="64" spans="1:6">
      <c r="A64" s="225"/>
      <c r="B64" s="226"/>
      <c r="C64" s="226"/>
      <c r="D64" s="226"/>
      <c r="E64" s="226"/>
      <c r="F64" s="226"/>
    </row>
    <row r="65" spans="1:20">
      <c r="A65" s="198">
        <f>IF(SUM(A23:A64)=0,"",SUM(A23:A64))</f>
        <v>3.6400000000000006</v>
      </c>
      <c r="B65" s="233">
        <f t="shared" ref="B65:E65" si="0">IF(SUM(B23:B64)=0,"",SUM(B23:B64))</f>
        <v>4.661999999999999</v>
      </c>
      <c r="C65" s="233">
        <f t="shared" si="0"/>
        <v>1.2200000000000002</v>
      </c>
      <c r="D65" s="233">
        <f t="shared" si="0"/>
        <v>0.66</v>
      </c>
      <c r="E65" s="233">
        <f t="shared" si="0"/>
        <v>3.4820000000000002</v>
      </c>
      <c r="F65" s="233" t="str">
        <f>IF(SUM(F23:F64)=0,"",SUM(F23:F64))</f>
        <v/>
      </c>
      <c r="G65" s="278">
        <f>SUM(A65:F65)</f>
        <v>13.664000000000001</v>
      </c>
      <c r="H65" s="234" t="s">
        <v>114</v>
      </c>
      <c r="I65" s="194"/>
    </row>
    <row r="66" spans="1:20">
      <c r="A66" s="235">
        <f t="shared" ref="A66:F66" si="1">IF(A65="","",A65/$B19)</f>
        <v>3.6400000000000009E-2</v>
      </c>
      <c r="B66" s="236">
        <f t="shared" si="1"/>
        <v>4.6619999999999988E-2</v>
      </c>
      <c r="C66" s="236">
        <f t="shared" si="1"/>
        <v>1.2200000000000003E-2</v>
      </c>
      <c r="D66" s="236">
        <f t="shared" si="1"/>
        <v>6.6E-3</v>
      </c>
      <c r="E66" s="236">
        <f t="shared" si="1"/>
        <v>3.4820000000000004E-2</v>
      </c>
      <c r="F66" s="233" t="str">
        <f t="shared" si="1"/>
        <v/>
      </c>
      <c r="G66" s="279">
        <f>SUM(A66:F66)</f>
        <v>0.13663999999999998</v>
      </c>
      <c r="H66" s="234" t="s">
        <v>177</v>
      </c>
      <c r="I66" s="194"/>
    </row>
    <row r="67" spans="1:20">
      <c r="A67" s="231">
        <f>IF(A65="","",A65/G166)</f>
        <v>8.4173526963278164E-2</v>
      </c>
      <c r="B67" s="232">
        <f>IF(B65="","",B65/G166)</f>
        <v>0.10780686337989084</v>
      </c>
      <c r="C67" s="232">
        <f>IF(C65="","",C65/G166)</f>
        <v>2.8212006289889936E-2</v>
      </c>
      <c r="D67" s="232">
        <f>IF(D65="","",D65/G166)</f>
        <v>1.5262232910924062E-2</v>
      </c>
      <c r="E67" s="232">
        <f>IF(E65="","",E65/G166)</f>
        <v>8.0519840902784218E-2</v>
      </c>
      <c r="F67" s="232" t="str">
        <f>IF(F65="","",F65/G166)</f>
        <v/>
      </c>
      <c r="G67" s="280">
        <f>IF(SUM(A67:F67)=0,"",SUM(A67:F67))</f>
        <v>0.31597447044676719</v>
      </c>
      <c r="H67" s="192" t="s">
        <v>178</v>
      </c>
      <c r="I67" s="193"/>
    </row>
    <row r="68" spans="1:20" ht="15.75" thickBot="1">
      <c r="A68" s="176"/>
      <c r="B68" s="176"/>
      <c r="C68" s="176"/>
      <c r="D68" s="176"/>
      <c r="E68" s="176"/>
      <c r="F68" s="176"/>
      <c r="G68" s="176"/>
      <c r="H68" s="176"/>
      <c r="I68" s="176"/>
      <c r="J68" s="176"/>
      <c r="K68" s="176"/>
      <c r="L68" s="176"/>
      <c r="M68" s="176"/>
      <c r="N68" s="176"/>
      <c r="O68" s="176"/>
      <c r="P68" s="176"/>
      <c r="Q68" s="176"/>
      <c r="R68" s="176"/>
      <c r="S68" s="176"/>
      <c r="T68" s="176"/>
    </row>
    <row r="69" spans="1:20" ht="15.75" thickBot="1">
      <c r="A69" s="183"/>
      <c r="B69" s="184" t="s">
        <v>175</v>
      </c>
      <c r="C69" s="183"/>
      <c r="D69" s="183"/>
      <c r="E69" s="183"/>
      <c r="F69" s="185"/>
      <c r="M69" s="176"/>
      <c r="N69" s="176"/>
      <c r="O69" s="176"/>
      <c r="P69" s="176"/>
      <c r="Q69" s="176"/>
      <c r="R69" s="176"/>
      <c r="S69" s="176"/>
      <c r="T69" s="176"/>
    </row>
    <row r="70" spans="1:20" ht="15.75" thickBot="1">
      <c r="A70" s="172" t="s">
        <v>167</v>
      </c>
      <c r="B70" s="171" t="s">
        <v>168</v>
      </c>
      <c r="C70" s="171" t="s">
        <v>169</v>
      </c>
      <c r="D70" s="171"/>
      <c r="E70" s="171"/>
      <c r="F70" s="173"/>
      <c r="H70" s="169" t="s">
        <v>185</v>
      </c>
      <c r="M70" s="176"/>
      <c r="N70" s="176"/>
      <c r="O70" s="176"/>
      <c r="P70" s="176"/>
      <c r="Q70" s="176"/>
      <c r="R70" s="176"/>
      <c r="S70" s="176"/>
      <c r="T70" s="176"/>
    </row>
    <row r="71" spans="1:20" s="275" customFormat="1" ht="15.75" thickTop="1">
      <c r="A71" s="273">
        <v>0.52</v>
      </c>
      <c r="B71" s="274">
        <v>2.04</v>
      </c>
      <c r="C71" s="274">
        <v>0.55000000000000004</v>
      </c>
      <c r="D71" s="274"/>
      <c r="E71" s="274"/>
      <c r="F71" s="281"/>
      <c r="H71" s="275" t="s">
        <v>186</v>
      </c>
      <c r="M71" s="282"/>
      <c r="N71" s="282"/>
      <c r="O71" s="282"/>
      <c r="P71" s="282"/>
      <c r="Q71" s="282"/>
      <c r="R71" s="282"/>
      <c r="S71" s="282"/>
      <c r="T71" s="282"/>
    </row>
    <row r="72" spans="1:20">
      <c r="A72" s="180">
        <v>0.46</v>
      </c>
      <c r="B72" s="181">
        <v>1.32</v>
      </c>
      <c r="C72" s="181">
        <v>0.22</v>
      </c>
      <c r="D72" s="181"/>
      <c r="E72" s="181"/>
      <c r="F72" s="182"/>
      <c r="H72" s="169" t="s">
        <v>184</v>
      </c>
      <c r="M72" s="176"/>
      <c r="N72" s="176"/>
      <c r="O72" s="176"/>
      <c r="P72" s="176"/>
      <c r="Q72" s="176"/>
      <c r="R72" s="176"/>
      <c r="S72" s="176"/>
      <c r="T72" s="176"/>
    </row>
    <row r="73" spans="1:20" s="275" customFormat="1">
      <c r="A73" s="276">
        <v>1.47</v>
      </c>
      <c r="B73" s="277">
        <v>0.59</v>
      </c>
      <c r="C73" s="274">
        <v>0.55000000000000004</v>
      </c>
      <c r="D73" s="277"/>
      <c r="E73" s="277"/>
      <c r="F73" s="283"/>
      <c r="M73" s="282"/>
      <c r="N73" s="282"/>
      <c r="O73" s="282"/>
      <c r="P73" s="282"/>
      <c r="Q73" s="282"/>
      <c r="R73" s="282"/>
      <c r="S73" s="282"/>
      <c r="T73" s="282"/>
    </row>
    <row r="74" spans="1:20">
      <c r="A74" s="180">
        <v>0.28000000000000003</v>
      </c>
      <c r="B74" s="181">
        <v>3.3</v>
      </c>
      <c r="C74" s="181">
        <v>0.22</v>
      </c>
      <c r="D74" s="181"/>
      <c r="E74" s="181"/>
      <c r="F74" s="182"/>
      <c r="M74" s="176"/>
      <c r="N74" s="176"/>
      <c r="O74" s="176"/>
      <c r="P74" s="176"/>
      <c r="Q74" s="176"/>
      <c r="R74" s="176"/>
      <c r="S74" s="176"/>
      <c r="T74" s="176"/>
    </row>
    <row r="75" spans="1:20" s="275" customFormat="1">
      <c r="A75" s="276">
        <v>0.8</v>
      </c>
      <c r="B75" s="277">
        <v>7.0000000000000007E-2</v>
      </c>
      <c r="C75" s="274">
        <v>0.55000000000000004</v>
      </c>
      <c r="D75" s="277"/>
      <c r="E75" s="277"/>
      <c r="F75" s="283"/>
      <c r="M75" s="282"/>
      <c r="N75" s="282"/>
      <c r="O75" s="282"/>
      <c r="P75" s="282"/>
      <c r="Q75" s="282"/>
      <c r="R75" s="282"/>
      <c r="S75" s="282"/>
      <c r="T75" s="282"/>
    </row>
    <row r="76" spans="1:20">
      <c r="A76" s="180">
        <v>0.05</v>
      </c>
      <c r="B76" s="180">
        <v>0.26</v>
      </c>
      <c r="C76" s="181">
        <v>0.22</v>
      </c>
      <c r="D76" s="181"/>
      <c r="E76" s="181"/>
      <c r="F76" s="182"/>
      <c r="M76" s="176"/>
      <c r="N76" s="176"/>
      <c r="O76" s="176"/>
      <c r="P76" s="176"/>
      <c r="Q76" s="176"/>
      <c r="R76" s="176"/>
      <c r="S76" s="176"/>
      <c r="T76" s="176"/>
    </row>
    <row r="77" spans="1:20" s="275" customFormat="1">
      <c r="A77" s="273">
        <v>0.52</v>
      </c>
      <c r="B77" s="276">
        <v>0.03</v>
      </c>
      <c r="C77" s="277"/>
      <c r="D77" s="277"/>
      <c r="E77" s="277"/>
      <c r="F77" s="283"/>
      <c r="M77" s="282"/>
      <c r="N77" s="282"/>
      <c r="O77" s="282"/>
      <c r="P77" s="282"/>
      <c r="Q77" s="282"/>
      <c r="R77" s="282"/>
      <c r="S77" s="282"/>
      <c r="T77" s="282"/>
    </row>
    <row r="78" spans="1:20">
      <c r="A78" s="180">
        <v>0.46</v>
      </c>
      <c r="B78" s="180">
        <v>0.17</v>
      </c>
      <c r="C78" s="181"/>
      <c r="D78" s="181"/>
      <c r="E78" s="181"/>
      <c r="F78" s="182"/>
      <c r="M78" s="176"/>
      <c r="N78" s="176"/>
      <c r="O78" s="176"/>
      <c r="P78" s="176"/>
      <c r="Q78" s="176"/>
      <c r="R78" s="176"/>
      <c r="S78" s="176"/>
      <c r="T78" s="176"/>
    </row>
    <row r="79" spans="1:20" s="275" customFormat="1">
      <c r="A79" s="276">
        <v>1.47</v>
      </c>
      <c r="B79" s="276">
        <v>0.26</v>
      </c>
      <c r="C79" s="277"/>
      <c r="D79" s="277"/>
      <c r="E79" s="277"/>
      <c r="F79" s="283"/>
      <c r="M79" s="282"/>
      <c r="N79" s="282"/>
      <c r="O79" s="282"/>
      <c r="P79" s="282"/>
      <c r="Q79" s="282"/>
      <c r="R79" s="282"/>
      <c r="S79" s="282"/>
      <c r="T79" s="282"/>
    </row>
    <row r="80" spans="1:20">
      <c r="A80" s="180">
        <v>0.28000000000000003</v>
      </c>
      <c r="B80" s="180">
        <v>0.22</v>
      </c>
      <c r="C80" s="181"/>
      <c r="D80" s="181"/>
      <c r="E80" s="181"/>
      <c r="F80" s="182"/>
      <c r="M80" s="176"/>
      <c r="N80" s="176"/>
      <c r="O80" s="176"/>
      <c r="P80" s="176"/>
      <c r="Q80" s="176"/>
      <c r="R80" s="176"/>
      <c r="S80" s="176"/>
      <c r="T80" s="176"/>
    </row>
    <row r="81" spans="1:20" s="275" customFormat="1">
      <c r="A81" s="276">
        <v>0.8</v>
      </c>
      <c r="B81" s="276">
        <v>0.22</v>
      </c>
      <c r="C81" s="277"/>
      <c r="D81" s="277"/>
      <c r="E81" s="277"/>
      <c r="F81" s="283"/>
      <c r="M81" s="282"/>
      <c r="N81" s="282"/>
      <c r="O81" s="282"/>
      <c r="P81" s="282"/>
      <c r="Q81" s="282"/>
      <c r="R81" s="282"/>
      <c r="S81" s="282"/>
      <c r="T81" s="282"/>
    </row>
    <row r="82" spans="1:20">
      <c r="A82" s="180">
        <v>0.05</v>
      </c>
      <c r="B82" s="180">
        <v>0.34</v>
      </c>
      <c r="C82" s="181"/>
      <c r="D82" s="181"/>
      <c r="E82" s="181"/>
      <c r="F82" s="182"/>
      <c r="M82" s="176"/>
      <c r="N82" s="176"/>
      <c r="O82" s="176"/>
      <c r="P82" s="176"/>
      <c r="Q82" s="176"/>
      <c r="R82" s="176"/>
      <c r="S82" s="176"/>
      <c r="T82" s="176"/>
    </row>
    <row r="83" spans="1:20" s="275" customFormat="1">
      <c r="A83" s="276"/>
      <c r="B83" s="276">
        <v>0.32</v>
      </c>
      <c r="C83" s="277"/>
      <c r="D83" s="277"/>
      <c r="E83" s="277"/>
      <c r="F83" s="283"/>
    </row>
    <row r="84" spans="1:20">
      <c r="A84" s="180"/>
      <c r="B84" s="180">
        <v>0.02</v>
      </c>
      <c r="C84" s="181"/>
      <c r="D84" s="181"/>
      <c r="E84" s="181"/>
      <c r="F84" s="182"/>
    </row>
    <row r="85" spans="1:20" s="275" customFormat="1">
      <c r="A85" s="276"/>
      <c r="B85" s="276">
        <v>0.02</v>
      </c>
      <c r="C85" s="277"/>
      <c r="D85" s="277"/>
      <c r="E85" s="277"/>
      <c r="F85" s="283"/>
    </row>
    <row r="86" spans="1:20">
      <c r="A86" s="180"/>
      <c r="B86" s="180">
        <v>0.1</v>
      </c>
      <c r="C86" s="181"/>
      <c r="D86" s="181"/>
      <c r="E86" s="181"/>
      <c r="F86" s="182"/>
    </row>
    <row r="87" spans="1:20" s="275" customFormat="1">
      <c r="A87" s="276"/>
      <c r="B87" s="276">
        <v>0.02</v>
      </c>
      <c r="C87" s="277"/>
      <c r="D87" s="277"/>
      <c r="E87" s="277"/>
      <c r="F87" s="283"/>
    </row>
    <row r="88" spans="1:20">
      <c r="A88" s="180"/>
      <c r="B88" s="180">
        <v>0.16</v>
      </c>
      <c r="C88" s="181"/>
      <c r="D88" s="181"/>
      <c r="E88" s="181"/>
      <c r="F88" s="182"/>
    </row>
    <row r="89" spans="1:20" s="275" customFormat="1">
      <c r="A89" s="276"/>
      <c r="B89" s="276">
        <v>0.18</v>
      </c>
      <c r="C89" s="277"/>
      <c r="D89" s="277"/>
      <c r="E89" s="277"/>
      <c r="F89" s="283"/>
    </row>
    <row r="90" spans="1:20">
      <c r="A90" s="180"/>
      <c r="B90" s="180">
        <v>0.1</v>
      </c>
      <c r="C90" s="181"/>
      <c r="D90" s="181"/>
      <c r="E90" s="181"/>
      <c r="F90" s="182"/>
    </row>
    <row r="91" spans="1:20" s="275" customFormat="1">
      <c r="A91" s="276"/>
      <c r="B91" s="277"/>
      <c r="C91" s="277"/>
      <c r="D91" s="277"/>
      <c r="E91" s="277"/>
      <c r="F91" s="283"/>
    </row>
    <row r="92" spans="1:20">
      <c r="A92" s="180"/>
      <c r="B92" s="181"/>
      <c r="C92" s="181"/>
      <c r="D92" s="181"/>
      <c r="E92" s="181"/>
      <c r="F92" s="182"/>
    </row>
    <row r="93" spans="1:20" s="275" customFormat="1">
      <c r="A93" s="276"/>
      <c r="B93" s="277"/>
      <c r="C93" s="277"/>
      <c r="D93" s="277"/>
      <c r="E93" s="277"/>
      <c r="F93" s="283"/>
    </row>
    <row r="94" spans="1:20">
      <c r="A94" s="180"/>
      <c r="B94" s="181"/>
      <c r="C94" s="181"/>
      <c r="D94" s="181"/>
      <c r="E94" s="181"/>
      <c r="F94" s="182"/>
    </row>
    <row r="95" spans="1:20" s="275" customFormat="1">
      <c r="A95" s="276"/>
      <c r="B95" s="277"/>
      <c r="C95" s="277"/>
      <c r="D95" s="277"/>
      <c r="E95" s="277"/>
      <c r="F95" s="283"/>
    </row>
    <row r="96" spans="1:20">
      <c r="A96" s="180"/>
      <c r="B96" s="181"/>
      <c r="C96" s="181"/>
      <c r="D96" s="181"/>
      <c r="E96" s="181"/>
      <c r="F96" s="182"/>
    </row>
    <row r="97" spans="1:6" s="275" customFormat="1">
      <c r="A97" s="276"/>
      <c r="B97" s="277"/>
      <c r="C97" s="277"/>
      <c r="D97" s="277"/>
      <c r="E97" s="277"/>
      <c r="F97" s="283"/>
    </row>
    <row r="98" spans="1:6">
      <c r="A98" s="180"/>
      <c r="B98" s="181"/>
      <c r="C98" s="181"/>
      <c r="D98" s="181"/>
      <c r="E98" s="181"/>
      <c r="F98" s="182"/>
    </row>
    <row r="99" spans="1:6" s="275" customFormat="1">
      <c r="A99" s="276"/>
      <c r="B99" s="277"/>
      <c r="C99" s="277"/>
      <c r="D99" s="277"/>
      <c r="E99" s="277"/>
      <c r="F99" s="283"/>
    </row>
    <row r="100" spans="1:6">
      <c r="A100" s="180"/>
      <c r="B100" s="181"/>
      <c r="C100" s="181"/>
      <c r="D100" s="181"/>
      <c r="E100" s="181"/>
      <c r="F100" s="182"/>
    </row>
    <row r="101" spans="1:6" s="275" customFormat="1">
      <c r="A101" s="276"/>
      <c r="B101" s="277"/>
      <c r="C101" s="277"/>
      <c r="D101" s="277"/>
      <c r="E101" s="277"/>
      <c r="F101" s="283"/>
    </row>
    <row r="102" spans="1:6">
      <c r="A102" s="180"/>
      <c r="B102" s="181"/>
      <c r="C102" s="181"/>
      <c r="D102" s="181"/>
      <c r="E102" s="181"/>
      <c r="F102" s="182"/>
    </row>
    <row r="103" spans="1:6" s="275" customFormat="1">
      <c r="A103" s="276"/>
      <c r="B103" s="277"/>
      <c r="C103" s="277"/>
      <c r="D103" s="277"/>
      <c r="E103" s="277"/>
      <c r="F103" s="283"/>
    </row>
    <row r="104" spans="1:6">
      <c r="A104" s="180"/>
      <c r="B104" s="181"/>
      <c r="C104" s="181"/>
      <c r="D104" s="181"/>
      <c r="E104" s="181"/>
      <c r="F104" s="182"/>
    </row>
    <row r="105" spans="1:6" s="275" customFormat="1">
      <c r="A105" s="276"/>
      <c r="B105" s="277"/>
      <c r="C105" s="277"/>
      <c r="D105" s="277"/>
      <c r="E105" s="277"/>
      <c r="F105" s="283"/>
    </row>
    <row r="106" spans="1:6">
      <c r="A106" s="180"/>
      <c r="B106" s="181"/>
      <c r="C106" s="181"/>
      <c r="D106" s="181"/>
      <c r="E106" s="181"/>
      <c r="F106" s="182"/>
    </row>
    <row r="107" spans="1:6" s="275" customFormat="1">
      <c r="A107" s="276"/>
      <c r="B107" s="277"/>
      <c r="C107" s="277"/>
      <c r="D107" s="277"/>
      <c r="E107" s="277"/>
      <c r="F107" s="283"/>
    </row>
    <row r="108" spans="1:6">
      <c r="A108" s="180"/>
      <c r="B108" s="181"/>
      <c r="C108" s="181"/>
      <c r="D108" s="181"/>
      <c r="E108" s="181"/>
      <c r="F108" s="182"/>
    </row>
    <row r="109" spans="1:6" s="275" customFormat="1">
      <c r="A109" s="276"/>
      <c r="B109" s="277"/>
      <c r="C109" s="277"/>
      <c r="D109" s="277"/>
      <c r="E109" s="277"/>
      <c r="F109" s="283"/>
    </row>
    <row r="110" spans="1:6">
      <c r="A110" s="180"/>
      <c r="B110" s="181"/>
      <c r="C110" s="181"/>
      <c r="D110" s="181"/>
      <c r="E110" s="181"/>
      <c r="F110" s="182"/>
    </row>
    <row r="111" spans="1:6" s="275" customFormat="1">
      <c r="A111" s="276"/>
      <c r="B111" s="277"/>
      <c r="C111" s="277"/>
      <c r="D111" s="277"/>
      <c r="E111" s="277"/>
      <c r="F111" s="283"/>
    </row>
    <row r="112" spans="1:6">
      <c r="A112" s="225"/>
      <c r="B112" s="226"/>
      <c r="C112" s="226"/>
      <c r="D112" s="226"/>
      <c r="E112" s="226"/>
      <c r="F112" s="227"/>
    </row>
    <row r="113" spans="1:9">
      <c r="A113" s="198">
        <f t="shared" ref="A113:F113" si="2">IF(SUM(A71:A112)=0,"",SUM(A71:A112))</f>
        <v>7.1599999999999993</v>
      </c>
      <c r="B113" s="233">
        <f t="shared" si="2"/>
        <v>9.74</v>
      </c>
      <c r="C113" s="233">
        <f t="shared" si="2"/>
        <v>2.31</v>
      </c>
      <c r="D113" s="233" t="str">
        <f t="shared" si="2"/>
        <v/>
      </c>
      <c r="E113" s="233" t="str">
        <f t="shared" si="2"/>
        <v/>
      </c>
      <c r="F113" s="233" t="str">
        <f t="shared" si="2"/>
        <v/>
      </c>
      <c r="G113" s="278">
        <f>SUM(A113:F113)</f>
        <v>19.209999999999997</v>
      </c>
      <c r="H113" s="234" t="s">
        <v>114</v>
      </c>
      <c r="I113" s="194"/>
    </row>
    <row r="114" spans="1:9">
      <c r="A114" s="235">
        <f t="shared" ref="A114:F114" si="3">IF(A113="","",A113/$B19)</f>
        <v>7.1599999999999997E-2</v>
      </c>
      <c r="B114" s="236">
        <f t="shared" si="3"/>
        <v>9.74E-2</v>
      </c>
      <c r="C114" s="236">
        <f t="shared" si="3"/>
        <v>2.3099999999999999E-2</v>
      </c>
      <c r="D114" s="236" t="str">
        <f t="shared" si="3"/>
        <v/>
      </c>
      <c r="E114" s="236" t="str">
        <f t="shared" si="3"/>
        <v/>
      </c>
      <c r="F114" s="233" t="str">
        <f t="shared" si="3"/>
        <v/>
      </c>
      <c r="G114" s="279">
        <f>SUM(A114:F114)</f>
        <v>0.19209999999999999</v>
      </c>
      <c r="H114" s="234" t="s">
        <v>177</v>
      </c>
      <c r="I114" s="194"/>
    </row>
    <row r="115" spans="1:9">
      <c r="A115" s="231">
        <f>IF(A113="","",A113/G166)</f>
        <v>0.16557210248820647</v>
      </c>
      <c r="B115" s="232">
        <f>IF(B113="","",B113/G166)</f>
        <v>0.22523355841272782</v>
      </c>
      <c r="C115" s="232">
        <f>IF(C113="","",C113/G166)</f>
        <v>5.3417815188234213E-2</v>
      </c>
      <c r="D115" s="232" t="str">
        <f>IF(D113="","",D113/G166)</f>
        <v/>
      </c>
      <c r="E115" s="232" t="str">
        <f>IF(E113="","",E113/G166)</f>
        <v/>
      </c>
      <c r="F115" s="232" t="str">
        <f>IF(F113="","",F113/G166)</f>
        <v/>
      </c>
      <c r="G115" s="280">
        <f>SUM(A115:F115)</f>
        <v>0.44422347608916846</v>
      </c>
      <c r="H115" s="192" t="s">
        <v>178</v>
      </c>
      <c r="I115" s="193"/>
    </row>
    <row r="116" spans="1:9">
      <c r="A116" s="176"/>
      <c r="B116" s="176"/>
      <c r="C116" s="176"/>
      <c r="D116" s="176"/>
      <c r="E116" s="176"/>
      <c r="F116" s="176"/>
    </row>
    <row r="117" spans="1:9" ht="15.75" thickBot="1"/>
    <row r="118" spans="1:9" ht="15.75" thickBot="1">
      <c r="A118" s="184"/>
      <c r="B118" s="184" t="s">
        <v>176</v>
      </c>
      <c r="C118" s="184"/>
      <c r="D118" s="183"/>
      <c r="E118" s="186" t="s">
        <v>161</v>
      </c>
      <c r="F118" s="185"/>
    </row>
    <row r="119" spans="1:9" ht="15.75" thickBot="1">
      <c r="A119" s="172" t="s">
        <v>170</v>
      </c>
      <c r="B119" s="171" t="s">
        <v>171</v>
      </c>
      <c r="C119" s="171"/>
      <c r="D119" s="171"/>
      <c r="E119" s="173"/>
      <c r="F119" s="173"/>
      <c r="H119" s="169" t="s">
        <v>185</v>
      </c>
    </row>
    <row r="120" spans="1:9" ht="15.75" thickTop="1">
      <c r="A120" s="177">
        <v>3.4</v>
      </c>
      <c r="B120" s="178">
        <v>0.06</v>
      </c>
      <c r="C120" s="178"/>
      <c r="D120" s="178"/>
      <c r="E120" s="179"/>
      <c r="F120" s="179"/>
      <c r="H120" s="169" t="s">
        <v>186</v>
      </c>
    </row>
    <row r="121" spans="1:9" s="275" customFormat="1">
      <c r="A121" s="276">
        <v>0.13</v>
      </c>
      <c r="B121" s="277">
        <v>2.13</v>
      </c>
      <c r="C121" s="277"/>
      <c r="D121" s="277"/>
      <c r="E121" s="283"/>
      <c r="F121" s="283"/>
      <c r="H121" s="275" t="s">
        <v>184</v>
      </c>
    </row>
    <row r="122" spans="1:9">
      <c r="A122" s="180"/>
      <c r="B122" s="181">
        <v>7.0000000000000007E-2</v>
      </c>
      <c r="C122" s="181"/>
      <c r="D122" s="181"/>
      <c r="E122" s="182"/>
      <c r="F122" s="182"/>
    </row>
    <row r="123" spans="1:9" s="275" customFormat="1">
      <c r="A123" s="276"/>
      <c r="B123" s="277">
        <v>0.02</v>
      </c>
      <c r="C123" s="277"/>
      <c r="D123" s="277"/>
      <c r="E123" s="283"/>
      <c r="F123" s="283"/>
    </row>
    <row r="124" spans="1:9">
      <c r="A124" s="180"/>
      <c r="B124" s="178">
        <v>0.06</v>
      </c>
      <c r="C124" s="181"/>
      <c r="D124" s="181"/>
      <c r="E124" s="182"/>
      <c r="F124" s="182"/>
    </row>
    <row r="125" spans="1:9" s="275" customFormat="1">
      <c r="A125" s="276"/>
      <c r="B125" s="277">
        <v>2.13</v>
      </c>
      <c r="C125" s="277"/>
      <c r="D125" s="277"/>
      <c r="E125" s="283"/>
      <c r="F125" s="283"/>
    </row>
    <row r="126" spans="1:9">
      <c r="A126" s="180"/>
      <c r="B126" s="181">
        <v>7.0000000000000007E-2</v>
      </c>
      <c r="C126" s="181"/>
      <c r="D126" s="181"/>
      <c r="E126" s="182"/>
      <c r="F126" s="182"/>
    </row>
    <row r="127" spans="1:9" s="275" customFormat="1">
      <c r="A127" s="276"/>
      <c r="B127" s="277">
        <v>0.02</v>
      </c>
      <c r="C127" s="277"/>
      <c r="D127" s="277"/>
      <c r="E127" s="283"/>
      <c r="F127" s="283"/>
    </row>
    <row r="128" spans="1:9">
      <c r="A128" s="180"/>
      <c r="B128" s="178">
        <v>0.06</v>
      </c>
      <c r="C128" s="181"/>
      <c r="D128" s="181"/>
      <c r="E128" s="182"/>
      <c r="F128" s="182"/>
    </row>
    <row r="129" spans="1:6" s="275" customFormat="1">
      <c r="A129" s="276"/>
      <c r="B129" s="277">
        <v>2.13</v>
      </c>
      <c r="C129" s="277"/>
      <c r="D129" s="277"/>
      <c r="E129" s="283"/>
      <c r="F129" s="283"/>
    </row>
    <row r="130" spans="1:6">
      <c r="A130" s="180"/>
      <c r="B130" s="181">
        <v>7.0000000000000007E-2</v>
      </c>
      <c r="C130" s="181"/>
      <c r="D130" s="181"/>
      <c r="E130" s="182"/>
      <c r="F130" s="182"/>
    </row>
    <row r="131" spans="1:6" s="275" customFormat="1">
      <c r="A131" s="276"/>
      <c r="B131" s="277">
        <v>0.02</v>
      </c>
      <c r="C131" s="277"/>
      <c r="D131" s="277"/>
      <c r="E131" s="283"/>
      <c r="F131" s="283"/>
    </row>
    <row r="132" spans="1:6">
      <c r="A132" s="180"/>
      <c r="B132" s="181"/>
      <c r="C132" s="181"/>
      <c r="D132" s="181"/>
      <c r="E132" s="182"/>
      <c r="F132" s="182"/>
    </row>
    <row r="133" spans="1:6" s="275" customFormat="1">
      <c r="A133" s="276"/>
      <c r="B133" s="277"/>
      <c r="C133" s="277"/>
      <c r="D133" s="277"/>
      <c r="E133" s="283"/>
      <c r="F133" s="283"/>
    </row>
    <row r="134" spans="1:6">
      <c r="A134" s="180"/>
      <c r="B134" s="181"/>
      <c r="C134" s="181"/>
      <c r="D134" s="181"/>
      <c r="E134" s="182"/>
      <c r="F134" s="182"/>
    </row>
    <row r="135" spans="1:6" s="275" customFormat="1">
      <c r="A135" s="276"/>
      <c r="B135" s="277"/>
      <c r="C135" s="277"/>
      <c r="D135" s="277"/>
      <c r="E135" s="283"/>
      <c r="F135" s="283"/>
    </row>
    <row r="136" spans="1:6">
      <c r="A136" s="180"/>
      <c r="B136" s="181"/>
      <c r="C136" s="181"/>
      <c r="D136" s="181"/>
      <c r="E136" s="182"/>
      <c r="F136" s="182"/>
    </row>
    <row r="137" spans="1:6" s="275" customFormat="1">
      <c r="A137" s="276"/>
      <c r="B137" s="277"/>
      <c r="C137" s="277"/>
      <c r="D137" s="277"/>
      <c r="E137" s="283"/>
      <c r="F137" s="283"/>
    </row>
    <row r="138" spans="1:6">
      <c r="A138" s="180"/>
      <c r="B138" s="181"/>
      <c r="C138" s="181"/>
      <c r="D138" s="181"/>
      <c r="E138" s="182"/>
      <c r="F138" s="182"/>
    </row>
    <row r="139" spans="1:6" s="275" customFormat="1">
      <c r="A139" s="276"/>
      <c r="B139" s="277"/>
      <c r="C139" s="277"/>
      <c r="D139" s="277"/>
      <c r="E139" s="283"/>
      <c r="F139" s="283"/>
    </row>
    <row r="140" spans="1:6">
      <c r="A140" s="180"/>
      <c r="B140" s="181"/>
      <c r="C140" s="181"/>
      <c r="D140" s="181"/>
      <c r="E140" s="182"/>
      <c r="F140" s="182"/>
    </row>
    <row r="141" spans="1:6" s="275" customFormat="1">
      <c r="A141" s="276"/>
      <c r="B141" s="277"/>
      <c r="C141" s="277"/>
      <c r="D141" s="277"/>
      <c r="E141" s="283"/>
      <c r="F141" s="283"/>
    </row>
    <row r="142" spans="1:6">
      <c r="A142" s="180"/>
      <c r="B142" s="181"/>
      <c r="C142" s="181"/>
      <c r="D142" s="181"/>
      <c r="E142" s="182"/>
      <c r="F142" s="182"/>
    </row>
    <row r="143" spans="1:6" s="275" customFormat="1">
      <c r="A143" s="276"/>
      <c r="B143" s="277"/>
      <c r="C143" s="277"/>
      <c r="D143" s="277"/>
      <c r="E143" s="283"/>
      <c r="F143" s="283"/>
    </row>
    <row r="144" spans="1:6">
      <c r="A144" s="180"/>
      <c r="B144" s="181"/>
      <c r="C144" s="181"/>
      <c r="D144" s="181"/>
      <c r="E144" s="182"/>
      <c r="F144" s="182"/>
    </row>
    <row r="145" spans="1:6" s="275" customFormat="1">
      <c r="A145" s="276"/>
      <c r="B145" s="277"/>
      <c r="C145" s="277"/>
      <c r="D145" s="277"/>
      <c r="E145" s="283"/>
      <c r="F145" s="283"/>
    </row>
    <row r="146" spans="1:6">
      <c r="A146" s="180"/>
      <c r="B146" s="181"/>
      <c r="C146" s="181"/>
      <c r="D146" s="181"/>
      <c r="E146" s="182"/>
      <c r="F146" s="182"/>
    </row>
    <row r="147" spans="1:6" s="275" customFormat="1">
      <c r="A147" s="276"/>
      <c r="B147" s="277"/>
      <c r="C147" s="277"/>
      <c r="D147" s="277"/>
      <c r="E147" s="283"/>
      <c r="F147" s="283"/>
    </row>
    <row r="148" spans="1:6">
      <c r="A148" s="180"/>
      <c r="B148" s="181"/>
      <c r="C148" s="181"/>
      <c r="D148" s="181"/>
      <c r="E148" s="182"/>
      <c r="F148" s="182"/>
    </row>
    <row r="149" spans="1:6" s="275" customFormat="1">
      <c r="A149" s="276"/>
      <c r="B149" s="277"/>
      <c r="C149" s="277"/>
      <c r="D149" s="277"/>
      <c r="E149" s="283"/>
      <c r="F149" s="283"/>
    </row>
    <row r="150" spans="1:6">
      <c r="A150" s="180"/>
      <c r="B150" s="181"/>
      <c r="C150" s="181"/>
      <c r="D150" s="181"/>
      <c r="E150" s="182"/>
      <c r="F150" s="182"/>
    </row>
    <row r="151" spans="1:6" s="275" customFormat="1">
      <c r="A151" s="276"/>
      <c r="B151" s="277"/>
      <c r="C151" s="277"/>
      <c r="D151" s="277"/>
      <c r="E151" s="283"/>
      <c r="F151" s="283"/>
    </row>
    <row r="152" spans="1:6">
      <c r="A152" s="180"/>
      <c r="B152" s="181"/>
      <c r="C152" s="181"/>
      <c r="D152" s="181"/>
      <c r="E152" s="182"/>
      <c r="F152" s="182"/>
    </row>
    <row r="153" spans="1:6" s="275" customFormat="1">
      <c r="A153" s="276"/>
      <c r="B153" s="277"/>
      <c r="C153" s="277"/>
      <c r="D153" s="277"/>
      <c r="E153" s="283"/>
      <c r="F153" s="283"/>
    </row>
    <row r="154" spans="1:6">
      <c r="A154" s="180"/>
      <c r="B154" s="181"/>
      <c r="C154" s="181"/>
      <c r="D154" s="181"/>
      <c r="E154" s="182"/>
      <c r="F154" s="182"/>
    </row>
    <row r="155" spans="1:6" s="275" customFormat="1">
      <c r="A155" s="276"/>
      <c r="B155" s="277"/>
      <c r="C155" s="277"/>
      <c r="D155" s="277"/>
      <c r="E155" s="283"/>
      <c r="F155" s="283"/>
    </row>
    <row r="156" spans="1:6">
      <c r="A156" s="180"/>
      <c r="B156" s="181"/>
      <c r="C156" s="181"/>
      <c r="D156" s="181"/>
      <c r="E156" s="182"/>
      <c r="F156" s="182"/>
    </row>
    <row r="157" spans="1:6" s="275" customFormat="1">
      <c r="A157" s="276"/>
      <c r="B157" s="277"/>
      <c r="C157" s="277"/>
      <c r="D157" s="277"/>
      <c r="E157" s="283"/>
      <c r="F157" s="283"/>
    </row>
    <row r="158" spans="1:6">
      <c r="A158" s="180"/>
      <c r="B158" s="181"/>
      <c r="C158" s="181"/>
      <c r="D158" s="181"/>
      <c r="E158" s="182"/>
      <c r="F158" s="182"/>
    </row>
    <row r="159" spans="1:6" s="275" customFormat="1">
      <c r="A159" s="276"/>
      <c r="B159" s="277"/>
      <c r="C159" s="277"/>
      <c r="D159" s="277"/>
      <c r="E159" s="283"/>
      <c r="F159" s="283"/>
    </row>
    <row r="160" spans="1:6">
      <c r="A160" s="180"/>
      <c r="B160" s="181"/>
      <c r="C160" s="181"/>
      <c r="D160" s="181"/>
      <c r="E160" s="182"/>
      <c r="F160" s="182"/>
    </row>
    <row r="161" spans="1:9" s="275" customFormat="1">
      <c r="A161" s="284"/>
      <c r="B161" s="285"/>
      <c r="C161" s="285"/>
      <c r="D161" s="285"/>
      <c r="E161" s="286"/>
      <c r="F161" s="286"/>
    </row>
    <row r="162" spans="1:9">
      <c r="A162" s="198">
        <f t="shared" ref="A162:F162" si="4">IF(SUM(A120:A161)=0,"",SUM(A120:A161))</f>
        <v>3.53</v>
      </c>
      <c r="B162" s="233">
        <f t="shared" si="4"/>
        <v>6.839999999999999</v>
      </c>
      <c r="C162" s="233" t="str">
        <f t="shared" si="4"/>
        <v/>
      </c>
      <c r="D162" s="233" t="str">
        <f t="shared" si="4"/>
        <v/>
      </c>
      <c r="E162" s="233" t="str">
        <f t="shared" si="4"/>
        <v/>
      </c>
      <c r="F162" s="234" t="str">
        <f t="shared" si="4"/>
        <v/>
      </c>
      <c r="G162" s="234">
        <f>SUM(A162:F162)</f>
        <v>10.37</v>
      </c>
      <c r="H162" s="234" t="s">
        <v>114</v>
      </c>
      <c r="I162" s="194"/>
    </row>
    <row r="163" spans="1:9">
      <c r="A163" s="235">
        <f t="shared" ref="A163:F163" si="5">IF(A162="","",A162/$B19)</f>
        <v>3.5299999999999998E-2</v>
      </c>
      <c r="B163" s="236">
        <f t="shared" si="5"/>
        <v>6.8399999999999989E-2</v>
      </c>
      <c r="C163" s="236" t="str">
        <f t="shared" si="5"/>
        <v/>
      </c>
      <c r="D163" s="236" t="str">
        <f t="shared" si="5"/>
        <v/>
      </c>
      <c r="E163" s="236" t="str">
        <f t="shared" si="5"/>
        <v/>
      </c>
      <c r="F163" s="233" t="str">
        <f t="shared" si="5"/>
        <v/>
      </c>
      <c r="G163" s="237">
        <f>SUM(A163:F163)</f>
        <v>0.10369999999999999</v>
      </c>
      <c r="H163" s="234" t="s">
        <v>177</v>
      </c>
      <c r="I163" s="194"/>
    </row>
    <row r="164" spans="1:9">
      <c r="A164" s="231">
        <f>IF(A162="","",A162/G166)</f>
        <v>8.1629821478124143E-2</v>
      </c>
      <c r="B164" s="232">
        <f>IF(B162="","",B162/G166)</f>
        <v>0.15817223198594024</v>
      </c>
      <c r="C164" s="232" t="str">
        <f>IF(C162="","",C162/G166)</f>
        <v/>
      </c>
      <c r="D164" s="232" t="str">
        <f>IF(D162="","",D162/G166)</f>
        <v/>
      </c>
      <c r="E164" s="232" t="str">
        <f>IF(E162="","",E162/G166)</f>
        <v/>
      </c>
      <c r="F164" s="232" t="str">
        <f>IF(F162="","",F162/G164)</f>
        <v/>
      </c>
      <c r="G164" s="196">
        <f>SUM(A164:F164)</f>
        <v>0.23980205346406439</v>
      </c>
      <c r="H164" s="192" t="s">
        <v>178</v>
      </c>
      <c r="I164" s="193"/>
    </row>
    <row r="165" spans="1:9" ht="15.75">
      <c r="A165" s="176"/>
      <c r="B165" s="176"/>
      <c r="C165" s="176"/>
      <c r="D165" s="176"/>
      <c r="E165" s="228"/>
      <c r="F165" s="229" t="s">
        <v>181</v>
      </c>
      <c r="G165" s="230"/>
      <c r="H165" s="193"/>
      <c r="I165" s="189"/>
    </row>
    <row r="166" spans="1:9">
      <c r="E166" s="189" t="s">
        <v>180</v>
      </c>
      <c r="F166" s="190"/>
      <c r="G166" s="190">
        <f>SUM(G65+G113+G162)</f>
        <v>43.243999999999993</v>
      </c>
      <c r="H166" s="191"/>
      <c r="I166" s="189"/>
    </row>
    <row r="167" spans="1:9">
      <c r="A167" s="187" t="s">
        <v>160</v>
      </c>
      <c r="B167" s="188"/>
      <c r="E167" s="189" t="s">
        <v>182</v>
      </c>
      <c r="F167" s="190"/>
      <c r="G167" s="195">
        <f>SUM(G163,G114,G66)</f>
        <v>0.43243999999999994</v>
      </c>
      <c r="H167" s="191"/>
      <c r="I167" s="189"/>
    </row>
    <row r="168" spans="1:9">
      <c r="A168" s="174"/>
      <c r="B168" s="175"/>
      <c r="C168" s="175"/>
      <c r="E168" s="197" t="s">
        <v>183</v>
      </c>
      <c r="F168" s="192"/>
      <c r="G168" s="196">
        <f>SUM(G164,G115,G67)</f>
        <v>1</v>
      </c>
      <c r="H168" s="193"/>
      <c r="I168" s="189"/>
    </row>
    <row r="169" spans="1:9">
      <c r="A169" s="174"/>
      <c r="B169" s="175"/>
      <c r="C169" s="175"/>
    </row>
    <row r="170" spans="1:9">
      <c r="A170" s="174"/>
      <c r="B170" s="175"/>
      <c r="C170" s="175"/>
    </row>
    <row r="171" spans="1:9">
      <c r="A171" s="174"/>
      <c r="B171" s="175"/>
      <c r="C171" s="175"/>
    </row>
    <row r="172" spans="1:9">
      <c r="A172" s="174"/>
      <c r="B172" s="175"/>
      <c r="C172" s="175"/>
    </row>
    <row r="173" spans="1:9" s="78" customFormat="1" ht="14.25">
      <c r="C173" s="114"/>
    </row>
    <row r="174" spans="1:9" s="78" customFormat="1" ht="14.25">
      <c r="B174" s="152" t="s">
        <v>8</v>
      </c>
      <c r="C174" s="114"/>
    </row>
    <row r="175" spans="1:9" s="78" customFormat="1" ht="14.25">
      <c r="B175" s="152"/>
      <c r="C175" s="114"/>
    </row>
    <row r="176" spans="1:9" s="78" customFormat="1" ht="14.25">
      <c r="B176" s="152" t="s">
        <v>116</v>
      </c>
      <c r="C176" s="114"/>
    </row>
    <row r="177" spans="1:3">
      <c r="A177" s="174"/>
      <c r="B177" s="175"/>
      <c r="C177" s="175"/>
    </row>
    <row r="178" spans="1:3">
      <c r="A178" s="174" t="s">
        <v>245</v>
      </c>
      <c r="B178" s="175"/>
      <c r="C178" s="175"/>
    </row>
    <row r="179" spans="1:3">
      <c r="A179" s="174"/>
      <c r="B179" s="175"/>
      <c r="C179" s="175"/>
    </row>
    <row r="180" spans="1:3">
      <c r="A180" s="174"/>
      <c r="B180" s="175"/>
      <c r="C180" s="175"/>
    </row>
    <row r="181" spans="1:3">
      <c r="A181" s="174"/>
      <c r="B181" s="175"/>
      <c r="C181" s="175"/>
    </row>
    <row r="182" spans="1:3">
      <c r="A182" s="174"/>
      <c r="B182" s="175"/>
      <c r="C182" s="175"/>
    </row>
    <row r="183" spans="1:3">
      <c r="A183" s="174"/>
      <c r="B183" s="175"/>
      <c r="C183" s="175"/>
    </row>
    <row r="184" spans="1:3">
      <c r="A184" s="174"/>
      <c r="B184" s="175"/>
      <c r="C184" s="175"/>
    </row>
    <row r="185" spans="1:3">
      <c r="A185" s="174"/>
      <c r="B185" s="175"/>
      <c r="C185" s="175"/>
    </row>
    <row r="186" spans="1:3">
      <c r="A186" s="174"/>
      <c r="B186" s="175"/>
      <c r="C186" s="175"/>
    </row>
    <row r="187" spans="1:3">
      <c r="A187" s="174"/>
      <c r="B187" s="175"/>
      <c r="C187" s="175"/>
    </row>
    <row r="188" spans="1:3">
      <c r="A188" s="174"/>
      <c r="B188" s="175"/>
      <c r="C188" s="175"/>
    </row>
    <row r="189" spans="1:3">
      <c r="A189" s="174"/>
      <c r="B189" s="175"/>
      <c r="C189" s="175"/>
    </row>
    <row r="190" spans="1:3">
      <c r="A190" s="174"/>
      <c r="B190" s="175"/>
      <c r="C190" s="175"/>
    </row>
    <row r="191" spans="1:3">
      <c r="A191" s="174"/>
      <c r="B191" s="175"/>
      <c r="C191" s="175"/>
    </row>
    <row r="192" spans="1:3">
      <c r="A192" s="174"/>
      <c r="B192" s="175"/>
      <c r="C192" s="175"/>
    </row>
    <row r="193" spans="1:3">
      <c r="A193" s="174"/>
      <c r="B193" s="175"/>
      <c r="C193" s="175"/>
    </row>
    <row r="194" spans="1:3">
      <c r="A194" s="174"/>
      <c r="B194" s="175"/>
      <c r="C194" s="175"/>
    </row>
    <row r="195" spans="1:3">
      <c r="A195" s="174"/>
      <c r="B195" s="175"/>
      <c r="C195" s="175"/>
    </row>
    <row r="196" spans="1:3">
      <c r="A196" s="174"/>
      <c r="B196" s="175"/>
      <c r="C196" s="175"/>
    </row>
    <row r="197" spans="1:3">
      <c r="A197" s="174"/>
      <c r="B197" s="175"/>
      <c r="C197" s="175"/>
    </row>
    <row r="198" spans="1:3">
      <c r="A198" s="174"/>
      <c r="B198" s="175"/>
      <c r="C198" s="175"/>
    </row>
    <row r="199" spans="1:3">
      <c r="A199" s="174"/>
      <c r="B199" s="175"/>
      <c r="C199" s="175"/>
    </row>
    <row r="200" spans="1:3">
      <c r="A200" s="174"/>
      <c r="B200" s="175"/>
      <c r="C200" s="175"/>
    </row>
    <row r="201" spans="1:3">
      <c r="A201" s="174"/>
      <c r="B201" s="175"/>
      <c r="C201" s="175"/>
    </row>
    <row r="202" spans="1:3">
      <c r="A202" s="174"/>
      <c r="B202" s="175"/>
      <c r="C202" s="175"/>
    </row>
    <row r="203" spans="1:3">
      <c r="A203" s="174"/>
      <c r="B203" s="175"/>
      <c r="C203" s="175"/>
    </row>
    <row r="204" spans="1:3">
      <c r="A204" s="174"/>
      <c r="B204" s="175"/>
      <c r="C204" s="175"/>
    </row>
    <row r="205" spans="1:3">
      <c r="A205" s="174"/>
      <c r="B205" s="175"/>
      <c r="C205" s="175"/>
    </row>
    <row r="206" spans="1:3">
      <c r="A206" s="174"/>
      <c r="B206" s="175"/>
      <c r="C206" s="175"/>
    </row>
    <row r="207" spans="1:3">
      <c r="A207" s="174"/>
      <c r="B207" s="175"/>
      <c r="C207" s="175"/>
    </row>
    <row r="208" spans="1:3">
      <c r="A208" s="174"/>
      <c r="B208" s="175"/>
      <c r="C208" s="175"/>
    </row>
    <row r="209" spans="1:3">
      <c r="A209" s="174"/>
      <c r="B209" s="175"/>
      <c r="C209" s="175"/>
    </row>
    <row r="210" spans="1:3">
      <c r="A210" s="174"/>
      <c r="B210" s="175"/>
      <c r="C210" s="175"/>
    </row>
    <row r="211" spans="1:3">
      <c r="A211" s="174"/>
      <c r="B211" s="175"/>
      <c r="C211" s="175"/>
    </row>
    <row r="212" spans="1:3">
      <c r="A212" s="174"/>
      <c r="B212" s="175"/>
      <c r="C212" s="175"/>
    </row>
    <row r="213" spans="1:3">
      <c r="A213" s="174"/>
      <c r="B213" s="175"/>
      <c r="C213" s="175"/>
    </row>
    <row r="214" spans="1:3">
      <c r="A214" s="174"/>
      <c r="B214" s="175"/>
      <c r="C214" s="175"/>
    </row>
    <row r="215" spans="1:3">
      <c r="A215" s="174"/>
      <c r="B215" s="175"/>
      <c r="C215" s="175"/>
    </row>
    <row r="216" spans="1:3">
      <c r="A216" s="174"/>
      <c r="B216" s="175"/>
      <c r="C216" s="175"/>
    </row>
    <row r="217" spans="1:3">
      <c r="A217" s="174"/>
      <c r="B217" s="175"/>
      <c r="C217" s="175"/>
    </row>
    <row r="218" spans="1:3">
      <c r="A218" s="174"/>
      <c r="B218" s="175"/>
      <c r="C218" s="175"/>
    </row>
    <row r="219" spans="1:3">
      <c r="A219" s="175"/>
      <c r="B219" s="175"/>
      <c r="C219" s="176"/>
    </row>
  </sheetData>
  <mergeCells count="6">
    <mergeCell ref="A17:B17"/>
    <mergeCell ref="A15:B15"/>
    <mergeCell ref="A16:B16"/>
    <mergeCell ref="A12:B12"/>
    <mergeCell ref="A13:B13"/>
    <mergeCell ref="A14:B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V98"/>
  <sheetViews>
    <sheetView tabSelected="1" zoomScaleNormal="100" workbookViewId="0">
      <selection activeCell="A5" sqref="A5"/>
    </sheetView>
  </sheetViews>
  <sheetFormatPr defaultRowHeight="15"/>
  <cols>
    <col min="1" max="1" width="5.25" style="145" customWidth="1"/>
    <col min="2" max="2" width="5.875" style="145" customWidth="1"/>
    <col min="3" max="3" width="4.5" style="145" customWidth="1"/>
    <col min="4" max="4" width="6.625" style="145" customWidth="1"/>
    <col min="5" max="5" width="3.875" style="145" customWidth="1"/>
    <col min="6" max="6" width="3.75" style="145" customWidth="1"/>
    <col min="7" max="7" width="3.125" style="145" customWidth="1"/>
    <col min="8" max="8" width="3.625" style="145" customWidth="1"/>
    <col min="9" max="12" width="3.5" style="145" customWidth="1"/>
    <col min="13" max="13" width="3.25" style="145" customWidth="1"/>
    <col min="14" max="14" width="2.5" style="145" customWidth="1"/>
    <col min="15" max="15" width="6.25" style="145" customWidth="1"/>
    <col min="16" max="16" width="7.625" style="145" customWidth="1"/>
    <col min="17" max="16384" width="9" style="145"/>
  </cols>
  <sheetData>
    <row r="1" spans="1:4" ht="21">
      <c r="A1" s="145" t="s">
        <v>266</v>
      </c>
    </row>
    <row r="2" spans="1:4">
      <c r="A2" s="369" t="s">
        <v>9</v>
      </c>
      <c r="B2" s="396"/>
    </row>
    <row r="3" spans="1:4">
      <c r="A3" s="367" t="s">
        <v>12</v>
      </c>
      <c r="B3" s="367"/>
      <c r="C3" s="367"/>
    </row>
    <row r="4" spans="1:4">
      <c r="A4" s="367" t="s">
        <v>13</v>
      </c>
      <c r="B4" s="395"/>
    </row>
    <row r="5" spans="1:4">
      <c r="A5" s="58" t="s">
        <v>11</v>
      </c>
      <c r="B5" s="199"/>
    </row>
    <row r="6" spans="1:4">
      <c r="A6" s="367" t="s">
        <v>1</v>
      </c>
      <c r="B6" s="367"/>
      <c r="C6" s="367"/>
    </row>
    <row r="7" spans="1:4">
      <c r="A7" s="367" t="s">
        <v>100</v>
      </c>
      <c r="B7" s="367"/>
      <c r="C7" s="367"/>
    </row>
    <row r="8" spans="1:4">
      <c r="A8" s="367" t="s">
        <v>101</v>
      </c>
      <c r="B8" s="367"/>
      <c r="C8" s="367"/>
    </row>
    <row r="9" spans="1:4">
      <c r="A9" s="367" t="s">
        <v>271</v>
      </c>
      <c r="B9" s="368"/>
      <c r="C9" s="352"/>
    </row>
    <row r="10" spans="1:4">
      <c r="A10" s="367" t="s">
        <v>270</v>
      </c>
      <c r="B10" s="368"/>
      <c r="C10" s="352"/>
    </row>
    <row r="11" spans="1:4">
      <c r="A11" s="367" t="s">
        <v>267</v>
      </c>
      <c r="B11" s="368"/>
      <c r="C11" s="352"/>
    </row>
    <row r="12" spans="1:4">
      <c r="A12" s="367" t="s">
        <v>268</v>
      </c>
      <c r="B12" s="368"/>
    </row>
    <row r="13" spans="1:4">
      <c r="A13" s="367" t="s">
        <v>187</v>
      </c>
      <c r="B13" s="395"/>
    </row>
    <row r="14" spans="1:4">
      <c r="A14" s="367" t="s">
        <v>70</v>
      </c>
      <c r="B14" s="367"/>
      <c r="C14" s="367"/>
      <c r="D14" s="367"/>
    </row>
    <row r="15" spans="1:4">
      <c r="A15" s="367" t="s">
        <v>71</v>
      </c>
      <c r="B15" s="367"/>
    </row>
    <row r="16" spans="1:4">
      <c r="A16" s="385" t="s">
        <v>10</v>
      </c>
      <c r="B16" s="385"/>
      <c r="C16" s="385"/>
    </row>
    <row r="17" spans="1:21" ht="45">
      <c r="A17" s="206" t="s">
        <v>188</v>
      </c>
      <c r="B17" s="211" t="s">
        <v>194</v>
      </c>
      <c r="C17" s="148" t="s">
        <v>197</v>
      </c>
      <c r="D17" s="211" t="s">
        <v>196</v>
      </c>
      <c r="E17" s="392" t="s">
        <v>193</v>
      </c>
      <c r="F17" s="393"/>
      <c r="G17" s="393"/>
      <c r="H17" s="393"/>
      <c r="I17" s="393"/>
      <c r="J17" s="393"/>
      <c r="K17" s="393"/>
      <c r="L17" s="393"/>
      <c r="M17" s="393"/>
      <c r="N17" s="393"/>
      <c r="O17" s="393"/>
      <c r="P17" s="394"/>
    </row>
    <row r="18" spans="1:21" ht="60">
      <c r="A18" s="210"/>
      <c r="B18" s="212" t="s">
        <v>198</v>
      </c>
      <c r="C18" s="205" t="s">
        <v>195</v>
      </c>
      <c r="D18" s="211" t="s">
        <v>206</v>
      </c>
      <c r="E18" s="213">
        <v>1</v>
      </c>
      <c r="F18" s="213">
        <v>2</v>
      </c>
      <c r="G18" s="213">
        <v>3</v>
      </c>
      <c r="H18" s="213">
        <v>4</v>
      </c>
      <c r="I18" s="213">
        <v>5</v>
      </c>
      <c r="J18" s="213">
        <v>6</v>
      </c>
      <c r="K18" s="213">
        <v>7</v>
      </c>
      <c r="L18" s="213">
        <v>8</v>
      </c>
      <c r="M18" s="213">
        <v>9</v>
      </c>
      <c r="N18" s="214">
        <v>10</v>
      </c>
      <c r="O18" s="211" t="s">
        <v>199</v>
      </c>
      <c r="P18" s="211" t="s">
        <v>207</v>
      </c>
      <c r="R18" s="253" t="s">
        <v>228</v>
      </c>
    </row>
    <row r="19" spans="1:21" s="264" customFormat="1">
      <c r="A19" s="261">
        <v>1</v>
      </c>
      <c r="B19" s="261">
        <v>2</v>
      </c>
      <c r="C19" s="262" t="s">
        <v>75</v>
      </c>
      <c r="D19" s="261">
        <v>50</v>
      </c>
      <c r="E19" s="262">
        <v>7</v>
      </c>
      <c r="F19" s="262">
        <v>6.5</v>
      </c>
      <c r="G19" s="262">
        <v>8</v>
      </c>
      <c r="H19" s="262">
        <v>6.5</v>
      </c>
      <c r="I19" s="262">
        <v>3</v>
      </c>
      <c r="J19" s="262">
        <v>6</v>
      </c>
      <c r="K19" s="262"/>
      <c r="L19" s="262"/>
      <c r="M19" s="262"/>
      <c r="N19" s="263"/>
      <c r="O19" s="261">
        <f t="shared" ref="O19:O50" si="0">SUM(E19:N19)</f>
        <v>37</v>
      </c>
      <c r="P19" s="261">
        <f t="shared" ref="P19:P29" si="1">COUNT(E19:N19)</f>
        <v>6</v>
      </c>
      <c r="R19" s="264" t="s">
        <v>234</v>
      </c>
    </row>
    <row r="20" spans="1:21">
      <c r="A20" s="208">
        <v>2</v>
      </c>
      <c r="B20" s="208">
        <v>4</v>
      </c>
      <c r="C20" s="58" t="s">
        <v>75</v>
      </c>
      <c r="D20" s="208">
        <v>5</v>
      </c>
      <c r="E20" s="58">
        <v>8</v>
      </c>
      <c r="F20" s="58">
        <v>6</v>
      </c>
      <c r="G20" s="58">
        <v>7.5</v>
      </c>
      <c r="H20" s="58">
        <v>6.5</v>
      </c>
      <c r="I20" s="58">
        <v>5</v>
      </c>
      <c r="J20" s="58">
        <v>7</v>
      </c>
      <c r="K20" s="58">
        <v>6</v>
      </c>
      <c r="L20" s="58">
        <v>6.5</v>
      </c>
      <c r="M20" s="58"/>
      <c r="N20" s="201"/>
      <c r="O20" s="208">
        <f t="shared" si="0"/>
        <v>52.5</v>
      </c>
      <c r="P20" s="208">
        <f t="shared" si="1"/>
        <v>8</v>
      </c>
      <c r="R20" s="254" t="s">
        <v>220</v>
      </c>
      <c r="S20" s="255"/>
      <c r="T20" s="255"/>
      <c r="U20" s="256"/>
    </row>
    <row r="21" spans="1:21" s="264" customFormat="1">
      <c r="A21" s="261">
        <v>3</v>
      </c>
      <c r="B21" s="261">
        <v>3</v>
      </c>
      <c r="C21" s="262" t="s">
        <v>204</v>
      </c>
      <c r="D21" s="261">
        <v>25</v>
      </c>
      <c r="E21" s="262">
        <v>6.5</v>
      </c>
      <c r="F21" s="262">
        <v>7</v>
      </c>
      <c r="G21" s="262">
        <v>8</v>
      </c>
      <c r="H21" s="262">
        <v>5</v>
      </c>
      <c r="I21" s="262">
        <v>7.5</v>
      </c>
      <c r="J21" s="262">
        <v>7</v>
      </c>
      <c r="K21" s="262">
        <v>8</v>
      </c>
      <c r="L21" s="262">
        <v>5.5</v>
      </c>
      <c r="M21" s="262">
        <v>6</v>
      </c>
      <c r="N21" s="263">
        <v>7.5</v>
      </c>
      <c r="O21" s="261">
        <f t="shared" si="0"/>
        <v>68</v>
      </c>
      <c r="P21" s="261">
        <f t="shared" si="1"/>
        <v>10</v>
      </c>
      <c r="R21" s="269" t="s">
        <v>221</v>
      </c>
      <c r="S21" s="262"/>
      <c r="T21" s="262"/>
      <c r="U21" s="263"/>
    </row>
    <row r="22" spans="1:21">
      <c r="A22" s="208">
        <v>4</v>
      </c>
      <c r="B22" s="208">
        <v>2</v>
      </c>
      <c r="C22" s="58" t="s">
        <v>75</v>
      </c>
      <c r="D22" s="208">
        <v>25</v>
      </c>
      <c r="E22" s="58">
        <v>8</v>
      </c>
      <c r="F22" s="58">
        <v>6.5</v>
      </c>
      <c r="G22" s="58">
        <v>7</v>
      </c>
      <c r="H22" s="58">
        <v>7</v>
      </c>
      <c r="I22" s="58">
        <v>7</v>
      </c>
      <c r="J22" s="58">
        <v>7.5</v>
      </c>
      <c r="K22" s="58">
        <v>6.5</v>
      </c>
      <c r="L22" s="58">
        <v>7</v>
      </c>
      <c r="M22" s="58">
        <v>6</v>
      </c>
      <c r="N22" s="201">
        <v>6</v>
      </c>
      <c r="O22" s="208">
        <f t="shared" si="0"/>
        <v>68.5</v>
      </c>
      <c r="P22" s="208">
        <f t="shared" si="1"/>
        <v>10</v>
      </c>
      <c r="R22" s="200" t="s">
        <v>222</v>
      </c>
      <c r="S22" s="58"/>
      <c r="T22" s="58"/>
      <c r="U22" s="201"/>
    </row>
    <row r="23" spans="1:21" s="264" customFormat="1">
      <c r="A23" s="261">
        <v>5</v>
      </c>
      <c r="B23" s="261">
        <v>2</v>
      </c>
      <c r="C23" s="262" t="s">
        <v>75</v>
      </c>
      <c r="D23" s="261">
        <v>25</v>
      </c>
      <c r="E23" s="262">
        <v>7.5</v>
      </c>
      <c r="F23" s="262">
        <v>8</v>
      </c>
      <c r="G23" s="262">
        <v>6</v>
      </c>
      <c r="H23" s="262">
        <v>7</v>
      </c>
      <c r="I23" s="262">
        <v>7</v>
      </c>
      <c r="J23" s="262">
        <v>6.5</v>
      </c>
      <c r="K23" s="262">
        <v>5</v>
      </c>
      <c r="L23" s="262">
        <v>7.5</v>
      </c>
      <c r="M23" s="262">
        <v>7</v>
      </c>
      <c r="N23" s="263"/>
      <c r="O23" s="261">
        <f t="shared" si="0"/>
        <v>61.5</v>
      </c>
      <c r="P23" s="261">
        <f t="shared" si="1"/>
        <v>9</v>
      </c>
      <c r="R23" s="269" t="s">
        <v>223</v>
      </c>
      <c r="S23" s="262"/>
      <c r="T23" s="262"/>
      <c r="U23" s="263"/>
    </row>
    <row r="24" spans="1:21">
      <c r="A24" s="208">
        <v>6</v>
      </c>
      <c r="B24" s="208">
        <v>5</v>
      </c>
      <c r="C24" s="58" t="s">
        <v>75</v>
      </c>
      <c r="D24" s="208">
        <v>50</v>
      </c>
      <c r="E24" s="58">
        <v>7.5</v>
      </c>
      <c r="F24" s="58">
        <v>7</v>
      </c>
      <c r="G24" s="58">
        <v>8</v>
      </c>
      <c r="H24" s="58">
        <v>6.5</v>
      </c>
      <c r="I24" s="58">
        <v>9</v>
      </c>
      <c r="J24" s="58"/>
      <c r="K24" s="58"/>
      <c r="L24" s="58"/>
      <c r="M24" s="58"/>
      <c r="N24" s="201"/>
      <c r="O24" s="208">
        <f t="shared" si="0"/>
        <v>38</v>
      </c>
      <c r="P24" s="208">
        <f t="shared" si="1"/>
        <v>5</v>
      </c>
      <c r="R24" s="200" t="s">
        <v>224</v>
      </c>
      <c r="S24" s="58"/>
      <c r="T24" s="58"/>
      <c r="U24" s="201"/>
    </row>
    <row r="25" spans="1:21" s="264" customFormat="1">
      <c r="A25" s="261">
        <v>7</v>
      </c>
      <c r="B25" s="261">
        <v>4</v>
      </c>
      <c r="C25" s="262" t="s">
        <v>75</v>
      </c>
      <c r="D25" s="261">
        <v>25</v>
      </c>
      <c r="E25" s="262">
        <v>7</v>
      </c>
      <c r="F25" s="262">
        <v>9</v>
      </c>
      <c r="G25" s="262">
        <v>8.5</v>
      </c>
      <c r="H25" s="262">
        <v>7</v>
      </c>
      <c r="I25" s="262">
        <v>8</v>
      </c>
      <c r="J25" s="262">
        <v>6.5</v>
      </c>
      <c r="K25" s="262">
        <v>7</v>
      </c>
      <c r="L25" s="262"/>
      <c r="M25" s="262"/>
      <c r="N25" s="263"/>
      <c r="O25" s="261">
        <f t="shared" si="0"/>
        <v>53</v>
      </c>
      <c r="P25" s="261">
        <f t="shared" si="1"/>
        <v>7</v>
      </c>
      <c r="R25" s="269" t="s">
        <v>225</v>
      </c>
      <c r="S25" s="262"/>
      <c r="T25" s="262"/>
      <c r="U25" s="263"/>
    </row>
    <row r="26" spans="1:21">
      <c r="A26" s="208">
        <v>8</v>
      </c>
      <c r="B26" s="208">
        <v>6</v>
      </c>
      <c r="C26" s="58" t="s">
        <v>75</v>
      </c>
      <c r="D26" s="208">
        <v>75</v>
      </c>
      <c r="E26" s="58">
        <v>6</v>
      </c>
      <c r="F26" s="58">
        <v>7.5</v>
      </c>
      <c r="G26" s="58">
        <v>7</v>
      </c>
      <c r="H26" s="58"/>
      <c r="I26" s="58"/>
      <c r="J26" s="58"/>
      <c r="K26" s="58"/>
      <c r="L26" s="58"/>
      <c r="M26" s="58"/>
      <c r="N26" s="201"/>
      <c r="O26" s="208">
        <f t="shared" si="0"/>
        <v>20.5</v>
      </c>
      <c r="P26" s="208">
        <f t="shared" si="1"/>
        <v>3</v>
      </c>
      <c r="R26" s="200" t="s">
        <v>226</v>
      </c>
      <c r="S26" s="58"/>
      <c r="T26" s="58"/>
      <c r="U26" s="201"/>
    </row>
    <row r="27" spans="1:21" s="264" customFormat="1">
      <c r="A27" s="261">
        <v>9</v>
      </c>
      <c r="B27" s="261">
        <v>7</v>
      </c>
      <c r="C27" s="262" t="s">
        <v>75</v>
      </c>
      <c r="D27" s="261" t="s">
        <v>78</v>
      </c>
      <c r="E27" s="262"/>
      <c r="F27" s="262"/>
      <c r="G27" s="262"/>
      <c r="H27" s="262"/>
      <c r="I27" s="262"/>
      <c r="J27" s="262"/>
      <c r="K27" s="262"/>
      <c r="L27" s="262"/>
      <c r="M27" s="262"/>
      <c r="N27" s="263"/>
      <c r="O27" s="261">
        <f t="shared" si="0"/>
        <v>0</v>
      </c>
      <c r="P27" s="261">
        <f t="shared" si="1"/>
        <v>0</v>
      </c>
      <c r="R27" s="265" t="s">
        <v>227</v>
      </c>
      <c r="S27" s="266"/>
      <c r="T27" s="266"/>
      <c r="U27" s="267"/>
    </row>
    <row r="28" spans="1:21">
      <c r="A28" s="208">
        <v>10</v>
      </c>
      <c r="B28" s="208">
        <v>1</v>
      </c>
      <c r="C28" s="58" t="s">
        <v>204</v>
      </c>
      <c r="D28" s="208">
        <v>25</v>
      </c>
      <c r="E28" s="58">
        <v>5.5</v>
      </c>
      <c r="F28" s="58">
        <v>7.5</v>
      </c>
      <c r="G28" s="58">
        <v>6</v>
      </c>
      <c r="H28" s="58">
        <v>8</v>
      </c>
      <c r="I28" s="58">
        <v>8.5</v>
      </c>
      <c r="J28" s="58">
        <v>7</v>
      </c>
      <c r="K28" s="58">
        <v>9</v>
      </c>
      <c r="L28" s="58">
        <v>7</v>
      </c>
      <c r="M28" s="58"/>
      <c r="N28" s="201"/>
      <c r="O28" s="208">
        <f t="shared" si="0"/>
        <v>58.5</v>
      </c>
      <c r="P28" s="208">
        <f t="shared" si="1"/>
        <v>8</v>
      </c>
    </row>
    <row r="29" spans="1:21" s="264" customFormat="1">
      <c r="A29" s="261">
        <v>11</v>
      </c>
      <c r="B29" s="261">
        <v>1</v>
      </c>
      <c r="C29" s="262" t="s">
        <v>204</v>
      </c>
      <c r="D29" s="261">
        <v>25</v>
      </c>
      <c r="E29" s="262">
        <v>7.5</v>
      </c>
      <c r="F29" s="262">
        <v>8</v>
      </c>
      <c r="G29" s="262">
        <v>6</v>
      </c>
      <c r="H29" s="262">
        <v>9</v>
      </c>
      <c r="I29" s="262">
        <v>5.5</v>
      </c>
      <c r="J29" s="262">
        <v>6</v>
      </c>
      <c r="K29" s="262">
        <v>8</v>
      </c>
      <c r="L29" s="262">
        <v>8</v>
      </c>
      <c r="M29" s="262">
        <v>8</v>
      </c>
      <c r="N29" s="263"/>
      <c r="O29" s="261">
        <f t="shared" si="0"/>
        <v>66</v>
      </c>
      <c r="P29" s="261">
        <f t="shared" si="1"/>
        <v>9</v>
      </c>
      <c r="R29" s="268" t="s">
        <v>229</v>
      </c>
    </row>
    <row r="30" spans="1:21">
      <c r="A30" s="208">
        <v>12</v>
      </c>
      <c r="B30" s="208"/>
      <c r="C30" s="58"/>
      <c r="D30" s="208"/>
      <c r="E30" s="58"/>
      <c r="F30" s="58"/>
      <c r="G30" s="58"/>
      <c r="H30" s="58"/>
      <c r="I30" s="58"/>
      <c r="J30" s="58"/>
      <c r="K30" s="58"/>
      <c r="L30" s="58"/>
      <c r="M30" s="58"/>
      <c r="N30" s="201"/>
      <c r="O30" s="208">
        <f t="shared" si="0"/>
        <v>0</v>
      </c>
      <c r="P30" s="208">
        <f>COUNTA(E30:N30)</f>
        <v>0</v>
      </c>
      <c r="R30" s="254" t="s">
        <v>230</v>
      </c>
      <c r="S30" s="255"/>
      <c r="T30" s="255"/>
      <c r="U30" s="256"/>
    </row>
    <row r="31" spans="1:21" s="264" customFormat="1">
      <c r="A31" s="261">
        <v>13</v>
      </c>
      <c r="B31" s="261"/>
      <c r="C31" s="262"/>
      <c r="D31" s="261"/>
      <c r="E31" s="262"/>
      <c r="F31" s="262"/>
      <c r="G31" s="262"/>
      <c r="H31" s="262"/>
      <c r="I31" s="262"/>
      <c r="J31" s="262"/>
      <c r="K31" s="262"/>
      <c r="L31" s="262"/>
      <c r="M31" s="262"/>
      <c r="N31" s="263"/>
      <c r="O31" s="261">
        <f t="shared" si="0"/>
        <v>0</v>
      </c>
      <c r="P31" s="261">
        <f t="shared" ref="P31:P41" si="2">COUNT(E31:N31)</f>
        <v>0</v>
      </c>
      <c r="R31" s="269" t="s">
        <v>232</v>
      </c>
      <c r="S31" s="262"/>
      <c r="T31" s="262"/>
      <c r="U31" s="263"/>
    </row>
    <row r="32" spans="1:21">
      <c r="A32" s="208">
        <v>14</v>
      </c>
      <c r="B32" s="208"/>
      <c r="C32" s="58"/>
      <c r="D32" s="208"/>
      <c r="E32" s="58"/>
      <c r="F32" s="58"/>
      <c r="G32" s="58"/>
      <c r="H32" s="58"/>
      <c r="I32" s="58"/>
      <c r="J32" s="58"/>
      <c r="K32" s="58"/>
      <c r="L32" s="58"/>
      <c r="M32" s="58"/>
      <c r="N32" s="201"/>
      <c r="O32" s="208">
        <f t="shared" si="0"/>
        <v>0</v>
      </c>
      <c r="P32" s="208">
        <f t="shared" si="2"/>
        <v>0</v>
      </c>
      <c r="R32" s="200" t="s">
        <v>231</v>
      </c>
      <c r="S32" s="58"/>
      <c r="T32" s="58"/>
      <c r="U32" s="201"/>
    </row>
    <row r="33" spans="1:21" s="264" customFormat="1">
      <c r="A33" s="261">
        <v>15</v>
      </c>
      <c r="B33" s="261"/>
      <c r="C33" s="262"/>
      <c r="D33" s="261"/>
      <c r="E33" s="262"/>
      <c r="F33" s="262"/>
      <c r="G33" s="262"/>
      <c r="H33" s="262"/>
      <c r="I33" s="262"/>
      <c r="J33" s="262"/>
      <c r="K33" s="262"/>
      <c r="L33" s="262"/>
      <c r="M33" s="262"/>
      <c r="N33" s="263"/>
      <c r="O33" s="261">
        <f t="shared" si="0"/>
        <v>0</v>
      </c>
      <c r="P33" s="261">
        <f t="shared" si="2"/>
        <v>0</v>
      </c>
      <c r="R33" s="265" t="s">
        <v>233</v>
      </c>
      <c r="S33" s="266"/>
      <c r="T33" s="266"/>
      <c r="U33" s="267"/>
    </row>
    <row r="34" spans="1:21">
      <c r="A34" s="208">
        <v>16</v>
      </c>
      <c r="B34" s="208"/>
      <c r="C34" s="58"/>
      <c r="D34" s="208"/>
      <c r="E34" s="58"/>
      <c r="F34" s="58"/>
      <c r="G34" s="58"/>
      <c r="H34" s="58"/>
      <c r="I34" s="58"/>
      <c r="J34" s="58"/>
      <c r="K34" s="58"/>
      <c r="L34" s="58"/>
      <c r="M34" s="58"/>
      <c r="N34" s="201"/>
      <c r="O34" s="208">
        <f t="shared" si="0"/>
        <v>0</v>
      </c>
      <c r="P34" s="208">
        <f t="shared" si="2"/>
        <v>0</v>
      </c>
    </row>
    <row r="35" spans="1:21" s="264" customFormat="1">
      <c r="A35" s="261">
        <v>17</v>
      </c>
      <c r="B35" s="261"/>
      <c r="C35" s="262"/>
      <c r="D35" s="261"/>
      <c r="E35" s="262"/>
      <c r="F35" s="262"/>
      <c r="G35" s="262"/>
      <c r="H35" s="262"/>
      <c r="I35" s="262"/>
      <c r="J35" s="262"/>
      <c r="K35" s="262"/>
      <c r="L35" s="262"/>
      <c r="M35" s="262"/>
      <c r="N35" s="263"/>
      <c r="O35" s="261">
        <f t="shared" si="0"/>
        <v>0</v>
      </c>
      <c r="P35" s="261">
        <f t="shared" si="2"/>
        <v>0</v>
      </c>
      <c r="R35" s="268" t="s">
        <v>235</v>
      </c>
    </row>
    <row r="36" spans="1:21">
      <c r="A36" s="208">
        <v>18</v>
      </c>
      <c r="B36" s="208"/>
      <c r="C36" s="58"/>
      <c r="D36" s="208"/>
      <c r="E36" s="58"/>
      <c r="F36" s="58"/>
      <c r="G36" s="58"/>
      <c r="H36" s="58"/>
      <c r="I36" s="58"/>
      <c r="J36" s="58"/>
      <c r="K36" s="58"/>
      <c r="L36" s="58"/>
      <c r="M36" s="58"/>
      <c r="N36" s="201"/>
      <c r="O36" s="208">
        <f t="shared" si="0"/>
        <v>0</v>
      </c>
      <c r="P36" s="208">
        <f t="shared" si="2"/>
        <v>0</v>
      </c>
      <c r="R36" s="215" t="s">
        <v>23</v>
      </c>
      <c r="S36" s="216"/>
      <c r="T36" s="217" t="s">
        <v>240</v>
      </c>
    </row>
    <row r="37" spans="1:21" s="264" customFormat="1">
      <c r="A37" s="261">
        <v>19</v>
      </c>
      <c r="B37" s="261"/>
      <c r="C37" s="262"/>
      <c r="D37" s="261"/>
      <c r="E37" s="262"/>
      <c r="F37" s="262"/>
      <c r="G37" s="262"/>
      <c r="H37" s="262"/>
      <c r="I37" s="262"/>
      <c r="J37" s="262"/>
      <c r="K37" s="262"/>
      <c r="L37" s="262"/>
      <c r="M37" s="262"/>
      <c r="N37" s="263"/>
      <c r="O37" s="261">
        <f t="shared" si="0"/>
        <v>0</v>
      </c>
      <c r="P37" s="261">
        <f t="shared" si="2"/>
        <v>0</v>
      </c>
      <c r="R37" s="270">
        <v>0</v>
      </c>
      <c r="S37" s="262"/>
      <c r="T37" s="271">
        <v>0</v>
      </c>
    </row>
    <row r="38" spans="1:21">
      <c r="A38" s="208">
        <v>20</v>
      </c>
      <c r="B38" s="208"/>
      <c r="C38" s="58"/>
      <c r="D38" s="208"/>
      <c r="E38" s="58"/>
      <c r="F38" s="58"/>
      <c r="G38" s="58"/>
      <c r="H38" s="58"/>
      <c r="I38" s="58"/>
      <c r="J38" s="58"/>
      <c r="K38" s="58"/>
      <c r="L38" s="58"/>
      <c r="M38" s="58"/>
      <c r="N38" s="201"/>
      <c r="O38" s="208">
        <f t="shared" si="0"/>
        <v>0</v>
      </c>
      <c r="P38" s="208">
        <f t="shared" si="2"/>
        <v>0</v>
      </c>
      <c r="R38" s="259" t="s">
        <v>236</v>
      </c>
      <c r="S38" s="58"/>
      <c r="T38" s="257">
        <v>0.05</v>
      </c>
    </row>
    <row r="39" spans="1:21" s="264" customFormat="1">
      <c r="A39" s="261">
        <v>21</v>
      </c>
      <c r="B39" s="261"/>
      <c r="C39" s="262"/>
      <c r="D39" s="261"/>
      <c r="E39" s="262"/>
      <c r="F39" s="262"/>
      <c r="G39" s="262"/>
      <c r="H39" s="262"/>
      <c r="I39" s="262"/>
      <c r="J39" s="262"/>
      <c r="K39" s="262"/>
      <c r="L39" s="262"/>
      <c r="M39" s="262"/>
      <c r="N39" s="263"/>
      <c r="O39" s="261">
        <f t="shared" si="0"/>
        <v>0</v>
      </c>
      <c r="P39" s="261">
        <f t="shared" si="2"/>
        <v>0</v>
      </c>
      <c r="R39" s="269" t="s">
        <v>237</v>
      </c>
      <c r="S39" s="262"/>
      <c r="T39" s="271">
        <v>0.25</v>
      </c>
    </row>
    <row r="40" spans="1:21">
      <c r="A40" s="208">
        <v>22</v>
      </c>
      <c r="B40" s="208"/>
      <c r="C40" s="58"/>
      <c r="D40" s="208"/>
      <c r="E40" s="58"/>
      <c r="F40" s="58"/>
      <c r="G40" s="58"/>
      <c r="H40" s="58"/>
      <c r="I40" s="58"/>
      <c r="J40" s="58"/>
      <c r="K40" s="58"/>
      <c r="L40" s="58"/>
      <c r="M40" s="58"/>
      <c r="N40" s="201"/>
      <c r="O40" s="208">
        <f t="shared" si="0"/>
        <v>0</v>
      </c>
      <c r="P40" s="208">
        <f t="shared" si="2"/>
        <v>0</v>
      </c>
      <c r="R40" s="259" t="s">
        <v>110</v>
      </c>
      <c r="S40" s="58"/>
      <c r="T40" s="257">
        <v>0.5</v>
      </c>
    </row>
    <row r="41" spans="1:21" s="264" customFormat="1">
      <c r="A41" s="261">
        <v>23</v>
      </c>
      <c r="B41" s="261"/>
      <c r="C41" s="262"/>
      <c r="D41" s="261"/>
      <c r="E41" s="262"/>
      <c r="F41" s="262"/>
      <c r="G41" s="262"/>
      <c r="H41" s="262"/>
      <c r="I41" s="262"/>
      <c r="J41" s="262"/>
      <c r="K41" s="262"/>
      <c r="L41" s="262"/>
      <c r="M41" s="262"/>
      <c r="N41" s="263"/>
      <c r="O41" s="261">
        <f t="shared" si="0"/>
        <v>0</v>
      </c>
      <c r="P41" s="261">
        <f t="shared" si="2"/>
        <v>0</v>
      </c>
      <c r="R41" s="269" t="s">
        <v>238</v>
      </c>
      <c r="S41" s="262"/>
      <c r="T41" s="271">
        <v>0.75</v>
      </c>
    </row>
    <row r="42" spans="1:21">
      <c r="A42" s="208">
        <v>24</v>
      </c>
      <c r="B42" s="208"/>
      <c r="C42" s="58"/>
      <c r="D42" s="208"/>
      <c r="E42" s="58"/>
      <c r="F42" s="58"/>
      <c r="G42" s="58"/>
      <c r="H42" s="58"/>
      <c r="I42" s="58"/>
      <c r="J42" s="58"/>
      <c r="K42" s="58"/>
      <c r="L42" s="58"/>
      <c r="M42" s="58"/>
      <c r="N42" s="201"/>
      <c r="O42" s="208">
        <f t="shared" si="0"/>
        <v>0</v>
      </c>
      <c r="P42" s="208">
        <f>COUNT(E29:N29)</f>
        <v>9</v>
      </c>
      <c r="R42" s="260" t="s">
        <v>239</v>
      </c>
      <c r="S42" s="203"/>
      <c r="T42" s="258">
        <v>0.95</v>
      </c>
    </row>
    <row r="43" spans="1:21" s="264" customFormat="1">
      <c r="A43" s="261">
        <v>25</v>
      </c>
      <c r="B43" s="261"/>
      <c r="C43" s="262"/>
      <c r="D43" s="261"/>
      <c r="E43" s="262"/>
      <c r="F43" s="262"/>
      <c r="G43" s="262"/>
      <c r="H43" s="262"/>
      <c r="I43" s="262"/>
      <c r="J43" s="262"/>
      <c r="K43" s="262"/>
      <c r="L43" s="262"/>
      <c r="M43" s="262"/>
      <c r="N43" s="263"/>
      <c r="O43" s="261">
        <f t="shared" si="0"/>
        <v>0</v>
      </c>
      <c r="P43" s="261">
        <f t="shared" ref="P43:P68" si="3">COUNT(E43:N43)</f>
        <v>0</v>
      </c>
    </row>
    <row r="44" spans="1:21">
      <c r="A44" s="208">
        <v>26</v>
      </c>
      <c r="B44" s="208"/>
      <c r="C44" s="58"/>
      <c r="D44" s="208"/>
      <c r="E44" s="58"/>
      <c r="F44" s="58"/>
      <c r="G44" s="58"/>
      <c r="H44" s="58"/>
      <c r="I44" s="58"/>
      <c r="J44" s="58"/>
      <c r="K44" s="58"/>
      <c r="L44" s="58"/>
      <c r="M44" s="58"/>
      <c r="N44" s="201"/>
      <c r="O44" s="208">
        <f t="shared" si="0"/>
        <v>0</v>
      </c>
      <c r="P44" s="208">
        <f t="shared" si="3"/>
        <v>0</v>
      </c>
      <c r="R44" s="253" t="s">
        <v>241</v>
      </c>
    </row>
    <row r="45" spans="1:21" s="264" customFormat="1">
      <c r="A45" s="261">
        <v>27</v>
      </c>
      <c r="B45" s="261"/>
      <c r="C45" s="262"/>
      <c r="D45" s="261"/>
      <c r="E45" s="262"/>
      <c r="F45" s="262"/>
      <c r="G45" s="262"/>
      <c r="H45" s="262"/>
      <c r="I45" s="262"/>
      <c r="J45" s="262"/>
      <c r="K45" s="262"/>
      <c r="L45" s="262"/>
      <c r="M45" s="262"/>
      <c r="N45" s="263"/>
      <c r="O45" s="261">
        <f t="shared" si="0"/>
        <v>0</v>
      </c>
      <c r="P45" s="261">
        <f t="shared" si="3"/>
        <v>0</v>
      </c>
    </row>
    <row r="46" spans="1:21">
      <c r="A46" s="208">
        <v>28</v>
      </c>
      <c r="B46" s="208"/>
      <c r="C46" s="58"/>
      <c r="D46" s="208"/>
      <c r="E46" s="58"/>
      <c r="F46" s="58"/>
      <c r="G46" s="58"/>
      <c r="H46" s="58"/>
      <c r="I46" s="58"/>
      <c r="J46" s="58"/>
      <c r="K46" s="58"/>
      <c r="L46" s="58"/>
      <c r="M46" s="58"/>
      <c r="N46" s="201"/>
      <c r="O46" s="208">
        <f t="shared" si="0"/>
        <v>0</v>
      </c>
      <c r="P46" s="208">
        <f t="shared" si="3"/>
        <v>0</v>
      </c>
      <c r="R46" s="253" t="s">
        <v>242</v>
      </c>
    </row>
    <row r="47" spans="1:21" s="264" customFormat="1">
      <c r="A47" s="261">
        <v>29</v>
      </c>
      <c r="B47" s="261"/>
      <c r="C47" s="262"/>
      <c r="D47" s="261"/>
      <c r="E47" s="262"/>
      <c r="F47" s="262"/>
      <c r="G47" s="262"/>
      <c r="H47" s="262"/>
      <c r="I47" s="262"/>
      <c r="J47" s="262"/>
      <c r="K47" s="262"/>
      <c r="L47" s="262"/>
      <c r="M47" s="262"/>
      <c r="N47" s="263"/>
      <c r="O47" s="261">
        <f t="shared" si="0"/>
        <v>0</v>
      </c>
      <c r="P47" s="261">
        <f t="shared" si="3"/>
        <v>0</v>
      </c>
    </row>
    <row r="48" spans="1:21">
      <c r="A48" s="208">
        <v>30</v>
      </c>
      <c r="B48" s="208"/>
      <c r="C48" s="58"/>
      <c r="D48" s="208"/>
      <c r="E48" s="58"/>
      <c r="F48" s="58"/>
      <c r="G48" s="58"/>
      <c r="H48" s="58"/>
      <c r="I48" s="58"/>
      <c r="J48" s="58"/>
      <c r="K48" s="58"/>
      <c r="L48" s="58"/>
      <c r="M48" s="58"/>
      <c r="N48" s="201"/>
      <c r="O48" s="208">
        <f t="shared" si="0"/>
        <v>0</v>
      </c>
      <c r="P48" s="208">
        <f t="shared" si="3"/>
        <v>0</v>
      </c>
    </row>
    <row r="49" spans="1:18" s="264" customFormat="1">
      <c r="A49" s="261">
        <v>31</v>
      </c>
      <c r="B49" s="261"/>
      <c r="C49" s="262"/>
      <c r="D49" s="261"/>
      <c r="E49" s="262"/>
      <c r="F49" s="262"/>
      <c r="G49" s="262"/>
      <c r="H49" s="262"/>
      <c r="I49" s="262"/>
      <c r="J49" s="262"/>
      <c r="K49" s="262"/>
      <c r="L49" s="262"/>
      <c r="M49" s="262"/>
      <c r="N49" s="263"/>
      <c r="O49" s="261">
        <f t="shared" si="0"/>
        <v>0</v>
      </c>
      <c r="P49" s="261">
        <f t="shared" si="3"/>
        <v>0</v>
      </c>
    </row>
    <row r="50" spans="1:18">
      <c r="A50" s="208">
        <v>32</v>
      </c>
      <c r="B50" s="208"/>
      <c r="C50" s="58"/>
      <c r="D50" s="208"/>
      <c r="E50" s="58"/>
      <c r="F50" s="58"/>
      <c r="G50" s="58"/>
      <c r="H50" s="58"/>
      <c r="I50" s="58"/>
      <c r="J50" s="58"/>
      <c r="K50" s="58"/>
      <c r="L50" s="58"/>
      <c r="M50" s="58"/>
      <c r="N50" s="201"/>
      <c r="O50" s="208">
        <f t="shared" si="0"/>
        <v>0</v>
      </c>
      <c r="P50" s="208">
        <f t="shared" si="3"/>
        <v>0</v>
      </c>
      <c r="R50" s="253" t="s">
        <v>243</v>
      </c>
    </row>
    <row r="51" spans="1:18" s="264" customFormat="1">
      <c r="A51" s="261">
        <v>33</v>
      </c>
      <c r="B51" s="261"/>
      <c r="C51" s="262"/>
      <c r="D51" s="261"/>
      <c r="E51" s="262"/>
      <c r="F51" s="262"/>
      <c r="G51" s="262"/>
      <c r="H51" s="262"/>
      <c r="I51" s="262"/>
      <c r="J51" s="262"/>
      <c r="K51" s="262"/>
      <c r="L51" s="262"/>
      <c r="M51" s="262"/>
      <c r="N51" s="263"/>
      <c r="O51" s="261">
        <f t="shared" ref="O51:O68" si="4">SUM(E51:N51)</f>
        <v>0</v>
      </c>
      <c r="P51" s="261">
        <f t="shared" si="3"/>
        <v>0</v>
      </c>
    </row>
    <row r="52" spans="1:18">
      <c r="A52" s="208">
        <v>34</v>
      </c>
      <c r="B52" s="208"/>
      <c r="C52" s="58"/>
      <c r="D52" s="208"/>
      <c r="E52" s="58"/>
      <c r="F52" s="58"/>
      <c r="G52" s="58"/>
      <c r="H52" s="58"/>
      <c r="I52" s="58"/>
      <c r="J52" s="58"/>
      <c r="K52" s="58"/>
      <c r="L52" s="58"/>
      <c r="M52" s="58"/>
      <c r="N52" s="201"/>
      <c r="O52" s="208">
        <f t="shared" si="4"/>
        <v>0</v>
      </c>
      <c r="P52" s="208">
        <f t="shared" si="3"/>
        <v>0</v>
      </c>
    </row>
    <row r="53" spans="1:18" s="264" customFormat="1">
      <c r="A53" s="261">
        <v>35</v>
      </c>
      <c r="B53" s="261"/>
      <c r="C53" s="262"/>
      <c r="D53" s="261"/>
      <c r="E53" s="262"/>
      <c r="F53" s="262"/>
      <c r="G53" s="262"/>
      <c r="H53" s="262"/>
      <c r="I53" s="262"/>
      <c r="J53" s="262"/>
      <c r="K53" s="262"/>
      <c r="L53" s="262"/>
      <c r="M53" s="262"/>
      <c r="N53" s="263"/>
      <c r="O53" s="261">
        <f t="shared" si="4"/>
        <v>0</v>
      </c>
      <c r="P53" s="261">
        <f t="shared" si="3"/>
        <v>0</v>
      </c>
    </row>
    <row r="54" spans="1:18">
      <c r="A54" s="208">
        <v>36</v>
      </c>
      <c r="B54" s="208"/>
      <c r="C54" s="58"/>
      <c r="D54" s="208"/>
      <c r="E54" s="58"/>
      <c r="F54" s="58"/>
      <c r="G54" s="58"/>
      <c r="H54" s="58"/>
      <c r="I54" s="58"/>
      <c r="J54" s="58"/>
      <c r="K54" s="58"/>
      <c r="L54" s="58"/>
      <c r="M54" s="58"/>
      <c r="N54" s="201"/>
      <c r="O54" s="208">
        <f t="shared" si="4"/>
        <v>0</v>
      </c>
      <c r="P54" s="208">
        <f t="shared" si="3"/>
        <v>0</v>
      </c>
    </row>
    <row r="55" spans="1:18" s="264" customFormat="1">
      <c r="A55" s="261">
        <v>37</v>
      </c>
      <c r="B55" s="261"/>
      <c r="C55" s="262"/>
      <c r="D55" s="261"/>
      <c r="E55" s="262"/>
      <c r="F55" s="262"/>
      <c r="G55" s="262"/>
      <c r="H55" s="262"/>
      <c r="I55" s="262"/>
      <c r="J55" s="262"/>
      <c r="K55" s="262"/>
      <c r="L55" s="262"/>
      <c r="M55" s="262"/>
      <c r="N55" s="263"/>
      <c r="O55" s="261">
        <f t="shared" si="4"/>
        <v>0</v>
      </c>
      <c r="P55" s="261">
        <f t="shared" si="3"/>
        <v>0</v>
      </c>
    </row>
    <row r="56" spans="1:18">
      <c r="A56" s="208">
        <v>38</v>
      </c>
      <c r="B56" s="208"/>
      <c r="C56" s="58"/>
      <c r="D56" s="208"/>
      <c r="E56" s="58"/>
      <c r="F56" s="58"/>
      <c r="G56" s="58"/>
      <c r="H56" s="58"/>
      <c r="I56" s="58"/>
      <c r="J56" s="58"/>
      <c r="K56" s="58"/>
      <c r="L56" s="58"/>
      <c r="M56" s="58"/>
      <c r="N56" s="201"/>
      <c r="O56" s="208">
        <f t="shared" si="4"/>
        <v>0</v>
      </c>
      <c r="P56" s="208">
        <f t="shared" si="3"/>
        <v>0</v>
      </c>
    </row>
    <row r="57" spans="1:18" s="264" customFormat="1">
      <c r="A57" s="261">
        <v>39</v>
      </c>
      <c r="B57" s="261"/>
      <c r="C57" s="262"/>
      <c r="D57" s="261"/>
      <c r="E57" s="262"/>
      <c r="F57" s="262"/>
      <c r="G57" s="262"/>
      <c r="H57" s="262"/>
      <c r="I57" s="262"/>
      <c r="J57" s="262"/>
      <c r="K57" s="262"/>
      <c r="L57" s="262"/>
      <c r="M57" s="262"/>
      <c r="N57" s="263"/>
      <c r="O57" s="261">
        <f t="shared" si="4"/>
        <v>0</v>
      </c>
      <c r="P57" s="261">
        <f t="shared" si="3"/>
        <v>0</v>
      </c>
    </row>
    <row r="58" spans="1:18">
      <c r="A58" s="208">
        <v>40</v>
      </c>
      <c r="B58" s="208"/>
      <c r="C58" s="58"/>
      <c r="D58" s="208"/>
      <c r="E58" s="58"/>
      <c r="F58" s="58"/>
      <c r="G58" s="58"/>
      <c r="H58" s="58"/>
      <c r="I58" s="58"/>
      <c r="J58" s="58"/>
      <c r="K58" s="58"/>
      <c r="L58" s="58"/>
      <c r="M58" s="58"/>
      <c r="N58" s="201"/>
      <c r="O58" s="208">
        <f t="shared" si="4"/>
        <v>0</v>
      </c>
      <c r="P58" s="208">
        <f t="shared" si="3"/>
        <v>0</v>
      </c>
    </row>
    <row r="59" spans="1:18" s="264" customFormat="1">
      <c r="A59" s="261">
        <v>41</v>
      </c>
      <c r="B59" s="261"/>
      <c r="C59" s="262"/>
      <c r="D59" s="261"/>
      <c r="E59" s="262"/>
      <c r="F59" s="262"/>
      <c r="G59" s="262"/>
      <c r="H59" s="262"/>
      <c r="I59" s="262"/>
      <c r="J59" s="262"/>
      <c r="K59" s="262"/>
      <c r="L59" s="262"/>
      <c r="M59" s="262"/>
      <c r="N59" s="263"/>
      <c r="O59" s="261">
        <f t="shared" si="4"/>
        <v>0</v>
      </c>
      <c r="P59" s="261">
        <f t="shared" si="3"/>
        <v>0</v>
      </c>
    </row>
    <row r="60" spans="1:18">
      <c r="A60" s="208">
        <v>42</v>
      </c>
      <c r="B60" s="208"/>
      <c r="C60" s="58"/>
      <c r="D60" s="208"/>
      <c r="E60" s="58"/>
      <c r="F60" s="58"/>
      <c r="G60" s="58"/>
      <c r="H60" s="58"/>
      <c r="I60" s="58"/>
      <c r="J60" s="58"/>
      <c r="K60" s="58"/>
      <c r="L60" s="58"/>
      <c r="M60" s="58"/>
      <c r="N60" s="201"/>
      <c r="O60" s="208">
        <f t="shared" si="4"/>
        <v>0</v>
      </c>
      <c r="P60" s="208">
        <f t="shared" si="3"/>
        <v>0</v>
      </c>
    </row>
    <row r="61" spans="1:18" s="264" customFormat="1">
      <c r="A61" s="261">
        <v>43</v>
      </c>
      <c r="B61" s="261"/>
      <c r="C61" s="262"/>
      <c r="D61" s="261"/>
      <c r="E61" s="262"/>
      <c r="F61" s="262"/>
      <c r="G61" s="262"/>
      <c r="H61" s="262"/>
      <c r="I61" s="262"/>
      <c r="J61" s="262"/>
      <c r="K61" s="262"/>
      <c r="L61" s="262"/>
      <c r="M61" s="262"/>
      <c r="N61" s="263"/>
      <c r="O61" s="261">
        <f t="shared" si="4"/>
        <v>0</v>
      </c>
      <c r="P61" s="261">
        <f t="shared" si="3"/>
        <v>0</v>
      </c>
    </row>
    <row r="62" spans="1:18">
      <c r="A62" s="208">
        <v>44</v>
      </c>
      <c r="B62" s="208"/>
      <c r="C62" s="58"/>
      <c r="D62" s="208"/>
      <c r="E62" s="58"/>
      <c r="F62" s="58"/>
      <c r="G62" s="58"/>
      <c r="H62" s="58"/>
      <c r="I62" s="58"/>
      <c r="J62" s="58"/>
      <c r="K62" s="58"/>
      <c r="L62" s="58"/>
      <c r="M62" s="58"/>
      <c r="N62" s="201"/>
      <c r="O62" s="208">
        <f t="shared" si="4"/>
        <v>0</v>
      </c>
      <c r="P62" s="208">
        <f t="shared" si="3"/>
        <v>0</v>
      </c>
    </row>
    <row r="63" spans="1:18" s="264" customFormat="1">
      <c r="A63" s="261">
        <v>45</v>
      </c>
      <c r="B63" s="261"/>
      <c r="C63" s="262"/>
      <c r="D63" s="261"/>
      <c r="E63" s="262"/>
      <c r="F63" s="262"/>
      <c r="G63" s="262"/>
      <c r="H63" s="262"/>
      <c r="I63" s="262"/>
      <c r="J63" s="262"/>
      <c r="K63" s="262"/>
      <c r="L63" s="262"/>
      <c r="M63" s="262"/>
      <c r="N63" s="263"/>
      <c r="O63" s="261">
        <f t="shared" si="4"/>
        <v>0</v>
      </c>
      <c r="P63" s="261">
        <f t="shared" si="3"/>
        <v>0</v>
      </c>
    </row>
    <row r="64" spans="1:18">
      <c r="A64" s="208">
        <v>46</v>
      </c>
      <c r="B64" s="208"/>
      <c r="C64" s="58"/>
      <c r="D64" s="208"/>
      <c r="E64" s="58"/>
      <c r="F64" s="58"/>
      <c r="G64" s="58"/>
      <c r="H64" s="58"/>
      <c r="I64" s="58"/>
      <c r="J64" s="58"/>
      <c r="K64" s="58"/>
      <c r="L64" s="58"/>
      <c r="M64" s="58"/>
      <c r="N64" s="201"/>
      <c r="O64" s="208">
        <f t="shared" si="4"/>
        <v>0</v>
      </c>
      <c r="P64" s="208">
        <f t="shared" si="3"/>
        <v>0</v>
      </c>
    </row>
    <row r="65" spans="1:22" s="264" customFormat="1">
      <c r="A65" s="261">
        <v>47</v>
      </c>
      <c r="B65" s="261"/>
      <c r="C65" s="262"/>
      <c r="D65" s="261"/>
      <c r="E65" s="262"/>
      <c r="F65" s="262"/>
      <c r="G65" s="262"/>
      <c r="H65" s="262"/>
      <c r="I65" s="262"/>
      <c r="J65" s="262"/>
      <c r="K65" s="262"/>
      <c r="L65" s="262"/>
      <c r="M65" s="262"/>
      <c r="N65" s="263"/>
      <c r="O65" s="261">
        <f t="shared" si="4"/>
        <v>0</v>
      </c>
      <c r="P65" s="261">
        <f t="shared" si="3"/>
        <v>0</v>
      </c>
    </row>
    <row r="66" spans="1:22">
      <c r="A66" s="208">
        <v>48</v>
      </c>
      <c r="B66" s="208"/>
      <c r="C66" s="58"/>
      <c r="D66" s="208"/>
      <c r="E66" s="58"/>
      <c r="F66" s="58"/>
      <c r="G66" s="58"/>
      <c r="H66" s="58"/>
      <c r="I66" s="58"/>
      <c r="J66" s="58"/>
      <c r="K66" s="58"/>
      <c r="L66" s="58"/>
      <c r="M66" s="58"/>
      <c r="N66" s="201"/>
      <c r="O66" s="208">
        <f t="shared" si="4"/>
        <v>0</v>
      </c>
      <c r="P66" s="208">
        <f t="shared" si="3"/>
        <v>0</v>
      </c>
    </row>
    <row r="67" spans="1:22" s="264" customFormat="1">
      <c r="A67" s="261">
        <v>49</v>
      </c>
      <c r="B67" s="261"/>
      <c r="C67" s="262"/>
      <c r="D67" s="261"/>
      <c r="E67" s="262"/>
      <c r="F67" s="262"/>
      <c r="G67" s="262"/>
      <c r="H67" s="262"/>
      <c r="I67" s="262"/>
      <c r="J67" s="262"/>
      <c r="K67" s="262"/>
      <c r="L67" s="262"/>
      <c r="M67" s="262"/>
      <c r="N67" s="263"/>
      <c r="O67" s="261">
        <f t="shared" si="4"/>
        <v>0</v>
      </c>
      <c r="P67" s="261">
        <f t="shared" si="3"/>
        <v>0</v>
      </c>
    </row>
    <row r="68" spans="1:22">
      <c r="A68" s="209">
        <v>50</v>
      </c>
      <c r="B68" s="209"/>
      <c r="C68" s="203"/>
      <c r="D68" s="209"/>
      <c r="E68" s="203"/>
      <c r="F68" s="203"/>
      <c r="G68" s="203"/>
      <c r="H68" s="203"/>
      <c r="I68" s="203"/>
      <c r="J68" s="203"/>
      <c r="K68" s="203"/>
      <c r="L68" s="203"/>
      <c r="M68" s="203"/>
      <c r="N68" s="204"/>
      <c r="O68" s="209">
        <f t="shared" si="4"/>
        <v>0</v>
      </c>
      <c r="P68" s="209">
        <f t="shared" si="3"/>
        <v>0</v>
      </c>
    </row>
    <row r="69" spans="1:22">
      <c r="A69" s="202" t="s">
        <v>202</v>
      </c>
      <c r="B69" s="203">
        <f>COUNT(B19:B68)</f>
        <v>11</v>
      </c>
      <c r="C69" s="222"/>
      <c r="D69" s="203">
        <f t="shared" ref="D69:N69" si="5">COUNT(D19:D68)</f>
        <v>10</v>
      </c>
      <c r="E69" s="203">
        <f t="shared" si="5"/>
        <v>10</v>
      </c>
      <c r="F69" s="203">
        <f t="shared" si="5"/>
        <v>10</v>
      </c>
      <c r="G69" s="203">
        <f t="shared" si="5"/>
        <v>10</v>
      </c>
      <c r="H69" s="203">
        <f t="shared" si="5"/>
        <v>9</v>
      </c>
      <c r="I69" s="203">
        <f t="shared" si="5"/>
        <v>9</v>
      </c>
      <c r="J69" s="203">
        <f t="shared" si="5"/>
        <v>8</v>
      </c>
      <c r="K69" s="203">
        <f t="shared" si="5"/>
        <v>7</v>
      </c>
      <c r="L69" s="203">
        <f t="shared" si="5"/>
        <v>6</v>
      </c>
      <c r="M69" s="203">
        <f t="shared" si="5"/>
        <v>4</v>
      </c>
      <c r="N69" s="203">
        <f t="shared" si="5"/>
        <v>2</v>
      </c>
      <c r="O69" s="221"/>
      <c r="P69" s="207">
        <f>COUNTA(P19:P68)</f>
        <v>50</v>
      </c>
    </row>
    <row r="70" spans="1:22">
      <c r="A70" s="215" t="s">
        <v>214</v>
      </c>
      <c r="B70" s="216">
        <f>SUM(B19:B68)</f>
        <v>37</v>
      </c>
      <c r="C70" s="223"/>
      <c r="D70" s="216">
        <f>SUM(D19:D68)</f>
        <v>330</v>
      </c>
      <c r="E70" s="223"/>
      <c r="F70" s="223"/>
      <c r="G70" s="223"/>
      <c r="H70" s="223"/>
      <c r="I70" s="223"/>
      <c r="J70" s="223"/>
      <c r="K70" s="223"/>
      <c r="L70" s="223"/>
      <c r="M70" s="223"/>
      <c r="N70" s="223"/>
      <c r="O70" s="216">
        <f>SUM(O19:O68)</f>
        <v>523.5</v>
      </c>
      <c r="P70" s="217">
        <f>SUM(P19:P69)</f>
        <v>134</v>
      </c>
    </row>
    <row r="71" spans="1:22" ht="15.75" customHeight="1">
      <c r="A71" s="249"/>
      <c r="B71" s="250"/>
      <c r="C71" s="250"/>
      <c r="D71" s="272" t="s">
        <v>201</v>
      </c>
      <c r="E71" s="250"/>
      <c r="F71" s="250"/>
      <c r="G71" s="250"/>
      <c r="H71" s="250"/>
      <c r="I71" s="250"/>
      <c r="J71" s="251"/>
      <c r="S71" s="74"/>
      <c r="T71" s="74"/>
      <c r="U71" s="74"/>
      <c r="V71" s="74"/>
    </row>
    <row r="72" spans="1:22" ht="15" customHeight="1">
      <c r="A72" s="219" t="s">
        <v>23</v>
      </c>
      <c r="B72" s="216">
        <v>1</v>
      </c>
      <c r="C72" s="216">
        <v>2</v>
      </c>
      <c r="D72" s="216">
        <v>3</v>
      </c>
      <c r="E72" s="216">
        <v>4</v>
      </c>
      <c r="F72" s="216">
        <v>5</v>
      </c>
      <c r="G72" s="216">
        <v>6</v>
      </c>
      <c r="H72" s="216">
        <v>7</v>
      </c>
      <c r="I72" s="216">
        <v>8</v>
      </c>
      <c r="J72" s="219" t="s">
        <v>209</v>
      </c>
      <c r="S72" s="74"/>
      <c r="T72" s="74"/>
      <c r="U72" s="74"/>
      <c r="V72" s="74"/>
    </row>
    <row r="73" spans="1:22" ht="15" customHeight="1">
      <c r="A73" s="219" t="s">
        <v>202</v>
      </c>
      <c r="B73" s="216">
        <f>COUNTIF(B19:B68,"1")</f>
        <v>2</v>
      </c>
      <c r="C73" s="216">
        <f>COUNTIF(B19:B68,"2")</f>
        <v>3</v>
      </c>
      <c r="D73" s="216">
        <f>COUNTIF(B19:B68,"3")</f>
        <v>1</v>
      </c>
      <c r="E73" s="216">
        <f>COUNTIF(B19:B68,"4")</f>
        <v>2</v>
      </c>
      <c r="F73" s="216">
        <f>COUNTIF(B19:B68,"5")</f>
        <v>1</v>
      </c>
      <c r="G73" s="216">
        <f>COUNTIF(B19:B68,"6")</f>
        <v>1</v>
      </c>
      <c r="H73" s="216">
        <f>COUNTIF(B19:B68,"7")</f>
        <v>1</v>
      </c>
      <c r="I73" s="216">
        <f>COUNTIF(B19:B68,"8")</f>
        <v>0</v>
      </c>
      <c r="J73" s="219">
        <f>SUM(B73:I73)</f>
        <v>11</v>
      </c>
      <c r="S73" s="74"/>
      <c r="T73" s="74"/>
      <c r="U73" s="74"/>
      <c r="V73" s="74"/>
    </row>
    <row r="74" spans="1:22" ht="15" customHeight="1">
      <c r="A74" s="219" t="s">
        <v>203</v>
      </c>
      <c r="B74" s="218">
        <f>B73/J73</f>
        <v>0.18181818181818182</v>
      </c>
      <c r="C74" s="218">
        <f>C73/J73</f>
        <v>0.27272727272727271</v>
      </c>
      <c r="D74" s="218">
        <f>D73/J73</f>
        <v>9.0909090909090912E-2</v>
      </c>
      <c r="E74" s="218">
        <f>E73/J73</f>
        <v>0.18181818181818182</v>
      </c>
      <c r="F74" s="218">
        <f>F73/J73</f>
        <v>9.0909090909090912E-2</v>
      </c>
      <c r="G74" s="218">
        <f>G73/J73</f>
        <v>9.0909090909090912E-2</v>
      </c>
      <c r="H74" s="218">
        <f>H73/J73</f>
        <v>9.0909090909090912E-2</v>
      </c>
      <c r="I74" s="218">
        <f>I73/J73</f>
        <v>0</v>
      </c>
      <c r="J74" s="219">
        <f>100</f>
        <v>100</v>
      </c>
      <c r="S74" s="74"/>
      <c r="T74" s="74"/>
      <c r="U74" s="74"/>
      <c r="V74" s="74"/>
    </row>
    <row r="75" spans="1:22" ht="15" customHeight="1">
      <c r="S75" s="74"/>
      <c r="T75" s="74"/>
      <c r="U75" s="74"/>
      <c r="V75" s="74"/>
    </row>
    <row r="76" spans="1:22" ht="15" customHeight="1">
      <c r="A76" s="244"/>
      <c r="B76" s="245"/>
      <c r="C76" s="245" t="s">
        <v>208</v>
      </c>
      <c r="D76" s="245"/>
      <c r="E76" s="245"/>
      <c r="F76" s="246"/>
      <c r="S76" s="74"/>
      <c r="T76" s="74"/>
      <c r="U76" s="74"/>
      <c r="V76" s="74"/>
    </row>
    <row r="77" spans="1:22" ht="15" customHeight="1">
      <c r="A77" s="211" t="s">
        <v>23</v>
      </c>
      <c r="B77" s="148" t="s">
        <v>190</v>
      </c>
      <c r="C77" s="148" t="s">
        <v>189</v>
      </c>
      <c r="D77" s="148" t="s">
        <v>191</v>
      </c>
      <c r="E77" s="148" t="s">
        <v>192</v>
      </c>
      <c r="F77" s="211" t="s">
        <v>205</v>
      </c>
      <c r="S77" s="74"/>
      <c r="T77" s="74"/>
      <c r="U77" s="74"/>
      <c r="V77" s="74"/>
    </row>
    <row r="78" spans="1:22" ht="15" customHeight="1">
      <c r="A78" s="219" t="s">
        <v>202</v>
      </c>
      <c r="B78" s="216">
        <f>COUNTIF(C19:C68,"s")</f>
        <v>0</v>
      </c>
      <c r="C78" s="216">
        <f>COUNTIF(C19:C68,"y")</f>
        <v>3</v>
      </c>
      <c r="D78" s="216">
        <f>COUNTIF(C19:C68,"M")</f>
        <v>8</v>
      </c>
      <c r="E78" s="216">
        <f>COUNTIF(C19:C68,"D")</f>
        <v>0</v>
      </c>
      <c r="F78" s="219">
        <f>SUM(B78:E78)</f>
        <v>11</v>
      </c>
      <c r="S78" s="74"/>
      <c r="T78" s="74"/>
      <c r="U78" s="74"/>
      <c r="V78" s="74"/>
    </row>
    <row r="79" spans="1:22">
      <c r="A79" s="209" t="s">
        <v>203</v>
      </c>
      <c r="B79" s="220">
        <f>B78/F78</f>
        <v>0</v>
      </c>
      <c r="C79" s="220">
        <f>C78/F78</f>
        <v>0.27272727272727271</v>
      </c>
      <c r="D79" s="220">
        <f>D78/F78</f>
        <v>0.72727272727272729</v>
      </c>
      <c r="E79" s="220">
        <f>E78/F78</f>
        <v>0</v>
      </c>
      <c r="F79" s="209">
        <f>100</f>
        <v>100</v>
      </c>
    </row>
    <row r="81" spans="1:22">
      <c r="A81" s="244"/>
      <c r="B81" s="247"/>
      <c r="C81" s="245" t="s">
        <v>210</v>
      </c>
      <c r="D81" s="247"/>
      <c r="E81" s="248"/>
      <c r="I81" s="244"/>
      <c r="J81" s="245"/>
      <c r="K81" s="245"/>
      <c r="L81" s="245"/>
      <c r="M81" s="245" t="s">
        <v>193</v>
      </c>
      <c r="N81" s="245"/>
      <c r="O81" s="245"/>
      <c r="P81" s="246"/>
    </row>
    <row r="82" spans="1:22">
      <c r="A82" s="215"/>
      <c r="B82" s="216" t="s">
        <v>213</v>
      </c>
      <c r="C82" s="216"/>
      <c r="D82" s="216"/>
      <c r="E82" s="217">
        <f>D69</f>
        <v>10</v>
      </c>
      <c r="I82" s="200" t="s">
        <v>216</v>
      </c>
      <c r="J82" s="58"/>
      <c r="K82" s="58"/>
      <c r="L82" s="58"/>
      <c r="M82" s="58"/>
      <c r="N82" s="58"/>
      <c r="O82" s="58">
        <f>P70</f>
        <v>134</v>
      </c>
      <c r="P82" s="201"/>
    </row>
    <row r="83" spans="1:22">
      <c r="A83" s="215"/>
      <c r="B83" s="216" t="s">
        <v>211</v>
      </c>
      <c r="C83" s="216"/>
      <c r="D83" s="216"/>
      <c r="E83" s="217">
        <f>SUM(D19:D68)</f>
        <v>330</v>
      </c>
      <c r="I83" s="200" t="s">
        <v>215</v>
      </c>
      <c r="J83" s="58"/>
      <c r="K83" s="58"/>
      <c r="L83" s="58"/>
      <c r="M83" s="58"/>
      <c r="N83" s="58"/>
      <c r="O83" s="58">
        <f>O70</f>
        <v>523.5</v>
      </c>
      <c r="P83" s="201" t="s">
        <v>219</v>
      </c>
    </row>
    <row r="84" spans="1:22">
      <c r="A84" s="202"/>
      <c r="B84" s="203" t="s">
        <v>212</v>
      </c>
      <c r="C84" s="203"/>
      <c r="D84" s="203"/>
      <c r="E84" s="224">
        <f>E83/E82</f>
        <v>33</v>
      </c>
      <c r="I84" s="200" t="s">
        <v>217</v>
      </c>
      <c r="J84" s="58"/>
      <c r="K84" s="58"/>
      <c r="L84" s="58"/>
      <c r="M84" s="58"/>
      <c r="N84" s="58"/>
      <c r="O84" s="58">
        <f>(O70/P70)</f>
        <v>3.9067164179104479</v>
      </c>
      <c r="P84" s="201" t="s">
        <v>219</v>
      </c>
    </row>
    <row r="85" spans="1:22">
      <c r="I85" s="202" t="s">
        <v>218</v>
      </c>
      <c r="J85" s="203"/>
      <c r="K85" s="203"/>
      <c r="L85" s="203"/>
      <c r="M85" s="203"/>
      <c r="N85" s="203"/>
      <c r="O85" s="238">
        <f>(E84*O84)/100</f>
        <v>1.2892164179104477</v>
      </c>
      <c r="P85" s="204"/>
    </row>
    <row r="87" spans="1:22" s="78" customFormat="1">
      <c r="C87" s="114"/>
      <c r="S87" s="145"/>
      <c r="T87" s="145"/>
      <c r="U87" s="145"/>
      <c r="V87" s="145"/>
    </row>
    <row r="88" spans="1:22" s="78" customFormat="1">
      <c r="B88" s="152" t="s">
        <v>8</v>
      </c>
      <c r="C88" s="114"/>
      <c r="S88" s="145"/>
      <c r="T88" s="145"/>
      <c r="U88" s="145"/>
      <c r="V88" s="145"/>
    </row>
    <row r="89" spans="1:22" s="78" customFormat="1">
      <c r="B89" s="152"/>
      <c r="C89" s="114"/>
      <c r="S89" s="145"/>
      <c r="T89" s="145"/>
      <c r="U89" s="145"/>
      <c r="V89" s="145"/>
    </row>
    <row r="90" spans="1:22" s="78" customFormat="1">
      <c r="B90" s="152" t="s">
        <v>116</v>
      </c>
      <c r="C90" s="114"/>
      <c r="S90" s="145"/>
      <c r="T90" s="145"/>
      <c r="U90" s="145"/>
      <c r="V90" s="145"/>
    </row>
    <row r="92" spans="1:22">
      <c r="A92" s="145" t="s">
        <v>244</v>
      </c>
    </row>
    <row r="95" spans="1:22">
      <c r="S95" s="78"/>
      <c r="T95" s="78"/>
      <c r="U95" s="78"/>
      <c r="V95" s="78"/>
    </row>
    <row r="96" spans="1:22">
      <c r="S96" s="78"/>
      <c r="T96" s="78"/>
      <c r="U96" s="78"/>
      <c r="V96" s="78"/>
    </row>
    <row r="97" spans="19:22">
      <c r="S97" s="78"/>
      <c r="T97" s="78"/>
      <c r="U97" s="78"/>
      <c r="V97" s="78"/>
    </row>
    <row r="98" spans="19:22">
      <c r="S98" s="78"/>
      <c r="T98" s="78"/>
      <c r="U98" s="78"/>
      <c r="V98" s="78"/>
    </row>
  </sheetData>
  <mergeCells count="15">
    <mergeCell ref="E17:P17"/>
    <mergeCell ref="A16:C16"/>
    <mergeCell ref="A13:B13"/>
    <mergeCell ref="A2:B2"/>
    <mergeCell ref="A4:B4"/>
    <mergeCell ref="A15:B15"/>
    <mergeCell ref="A3:C3"/>
    <mergeCell ref="A6:C6"/>
    <mergeCell ref="A7:C7"/>
    <mergeCell ref="A8:C8"/>
    <mergeCell ref="A14:D14"/>
    <mergeCell ref="A9:B9"/>
    <mergeCell ref="A10:B10"/>
    <mergeCell ref="A11:B11"/>
    <mergeCell ref="A12:B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StubbleHt</vt:lpstr>
      <vt:lpstr>KeySpecies</vt:lpstr>
      <vt:lpstr>HeightWeight</vt:lpstr>
      <vt:lpstr>LandscapeAppear</vt:lpstr>
      <vt:lpstr>Study Location Documentation</vt:lpstr>
      <vt:lpstr>LineIntercept</vt:lpstr>
      <vt:lpstr>ColeBrowse</vt:lpstr>
    </vt:vector>
  </TitlesOfParts>
  <Company>Bureau of Land Management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clmcdonald</dc:creator>
  <cp:lastModifiedBy>clmcdonald</cp:lastModifiedBy>
  <cp:lastPrinted>2010-08-16T21:06:15Z</cp:lastPrinted>
  <dcterms:created xsi:type="dcterms:W3CDTF">2010-08-09T23:01:35Z</dcterms:created>
  <dcterms:modified xsi:type="dcterms:W3CDTF">2010-08-30T17:35:51Z</dcterms:modified>
</cp:coreProperties>
</file>